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8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AAA_SAJ\01-razvoj\2-ORVI Calculator\00-Produkcijski fajli\"/>
    </mc:Choice>
  </mc:AlternateContent>
  <bookViews>
    <workbookView xWindow="120" yWindow="60" windowWidth="24915" windowHeight="12150" tabRatio="993"/>
  </bookViews>
  <sheets>
    <sheet name="Data entry" sheetId="13" r:id="rId1"/>
    <sheet name="Infografics" sheetId="16" r:id="rId2"/>
    <sheet name="Vsi podatki in izračun" sheetId="2" state="veryHidden" r:id="rId3"/>
    <sheet name="Bolniške" sheetId="4" state="veryHidden" r:id="rId4"/>
    <sheet name="Fluktuacija" sheetId="5" state="veryHidden" r:id="rId5"/>
    <sheet name="Neučinkovitost" sheetId="6" state="veryHidden" r:id="rId6"/>
    <sheet name="Stavke" sheetId="7" state="veryHidden" r:id="rId7"/>
    <sheet name="Nesreče" sheetId="8" state="veryHidden" r:id="rId8"/>
    <sheet name="Drugo" sheetId="9" state="veryHidden" r:id="rId9"/>
  </sheets>
  <definedNames>
    <definedName name="_xlnm.Print_Area" localSheetId="3">Bolniške!$B$1:$H$30</definedName>
    <definedName name="_xlnm.Print_Area" localSheetId="0">'Data entry'!$A$1:$F$33</definedName>
    <definedName name="_xlnm.Print_Area" localSheetId="8">Drugo!$B$1:$H$14</definedName>
    <definedName name="_xlnm.Print_Area" localSheetId="4">Fluktuacija!$B$1:$H$32</definedName>
    <definedName name="_xlnm.Print_Area" localSheetId="1">Infografics!$A$1:$L$30</definedName>
    <definedName name="_xlnm.Print_Area" localSheetId="7">Nesreče!$B$1:$H$35</definedName>
    <definedName name="_xlnm.Print_Area" localSheetId="5">Neučinkovitost!$B$1:$H$49</definedName>
    <definedName name="_xlnm.Print_Area" localSheetId="6">Stavke!$B$1:$H$19</definedName>
    <definedName name="_xlnm.Print_Area" localSheetId="2">'Vsi podatki in izračun'!$B$1:$H$61</definedName>
  </definedNames>
  <calcPr calcId="171027"/>
</workbook>
</file>

<file path=xl/calcChain.xml><?xml version="1.0" encoding="utf-8"?>
<calcChain xmlns="http://schemas.openxmlformats.org/spreadsheetml/2006/main">
  <c r="B16" i="13" l="1"/>
  <c r="B17" i="13" l="1"/>
  <c r="E2" i="16" l="1"/>
  <c r="D6" i="16"/>
  <c r="B22" i="13" l="1"/>
  <c r="B19" i="13"/>
  <c r="B18" i="13"/>
  <c r="B21" i="13"/>
  <c r="B13" i="13"/>
  <c r="E6" i="13"/>
  <c r="I42" i="16" l="1"/>
  <c r="G42" i="16"/>
  <c r="E42" i="16"/>
  <c r="I41" i="16"/>
  <c r="G41" i="16"/>
  <c r="I40" i="16"/>
  <c r="G40" i="16"/>
  <c r="I39" i="16"/>
  <c r="G39" i="16"/>
  <c r="I38" i="16"/>
  <c r="G38" i="16"/>
  <c r="I37" i="16"/>
  <c r="G37" i="16"/>
  <c r="F3" i="16"/>
  <c r="F22" i="2"/>
  <c r="F4" i="16" l="1"/>
  <c r="F49" i="2"/>
  <c r="F57" i="2"/>
  <c r="F54" i="2"/>
  <c r="F52" i="2"/>
  <c r="F41" i="2"/>
  <c r="F42" i="2"/>
  <c r="F43" i="2"/>
  <c r="F40" i="2"/>
  <c r="F37" i="2"/>
  <c r="F29" i="2"/>
  <c r="F21" i="2"/>
  <c r="F23" i="2" s="1"/>
  <c r="F25" i="2" l="1"/>
  <c r="E29" i="2" l="1"/>
  <c r="F31" i="2" l="1"/>
  <c r="F32" i="2"/>
  <c r="F33" i="2"/>
  <c r="F34" i="2"/>
  <c r="F35" i="2"/>
  <c r="F30" i="2"/>
  <c r="G17" i="6" l="1"/>
  <c r="F15" i="6" s="1"/>
  <c r="G20" i="6"/>
  <c r="G25" i="6"/>
  <c r="G28" i="6"/>
  <c r="G31" i="6"/>
  <c r="H32" i="6"/>
  <c r="D35" i="6"/>
  <c r="H35" i="6"/>
  <c r="D36" i="6"/>
  <c r="C39" i="6"/>
  <c r="G39" i="6"/>
  <c r="F38" i="6" s="1"/>
  <c r="G44" i="6"/>
  <c r="F42" i="6" s="1"/>
  <c r="B8" i="6"/>
  <c r="B8" i="7"/>
  <c r="B8" i="8"/>
  <c r="B8" i="9"/>
  <c r="B8" i="5"/>
  <c r="B8" i="4"/>
  <c r="H27" i="8" l="1"/>
  <c r="D27" i="8"/>
  <c r="G26" i="4" l="1"/>
  <c r="C26" i="4"/>
  <c r="C18" i="5"/>
  <c r="C17" i="5"/>
  <c r="G18" i="5"/>
  <c r="G17" i="5"/>
  <c r="G12" i="7" l="1"/>
  <c r="G13" i="7"/>
  <c r="C13" i="7"/>
  <c r="G33" i="8"/>
  <c r="G32" i="8"/>
  <c r="C33" i="8"/>
  <c r="C32" i="8"/>
  <c r="G31" i="8"/>
  <c r="C31" i="8"/>
  <c r="G12" i="8"/>
  <c r="C12" i="8"/>
  <c r="C12" i="7"/>
  <c r="H17" i="8"/>
  <c r="D17" i="8"/>
  <c r="G16" i="4"/>
  <c r="C16" i="4"/>
  <c r="M29" i="2"/>
  <c r="O32" i="2"/>
  <c r="O34" i="2"/>
  <c r="O30" i="2"/>
  <c r="O31" i="2"/>
  <c r="O35" i="2" l="1"/>
  <c r="O33" i="2"/>
  <c r="G14" i="6"/>
  <c r="C14" i="6"/>
  <c r="G13" i="6"/>
  <c r="C13" i="6"/>
  <c r="E10" i="9" l="1"/>
  <c r="F30" i="8"/>
  <c r="H29" i="8"/>
  <c r="D29" i="8"/>
  <c r="H28" i="8"/>
  <c r="D28" i="8"/>
  <c r="H26" i="8"/>
  <c r="D26" i="8"/>
  <c r="H24" i="8"/>
  <c r="D24" i="8"/>
  <c r="D23" i="8"/>
  <c r="H22" i="8"/>
  <c r="D22" i="8"/>
  <c r="H21" i="8"/>
  <c r="D21" i="8"/>
  <c r="H20" i="8"/>
  <c r="D20" i="8"/>
  <c r="H18" i="8"/>
  <c r="D18" i="8"/>
  <c r="D16" i="8"/>
  <c r="H15" i="8"/>
  <c r="D15" i="8"/>
  <c r="H14" i="8"/>
  <c r="D14" i="8"/>
  <c r="C15" i="7"/>
  <c r="C14" i="7"/>
  <c r="G12" i="6"/>
  <c r="F11" i="6" s="1"/>
  <c r="C12" i="6"/>
  <c r="C30" i="5"/>
  <c r="G29" i="5"/>
  <c r="C29" i="5"/>
  <c r="G28" i="5"/>
  <c r="C28" i="5"/>
  <c r="C27" i="5"/>
  <c r="G26" i="5"/>
  <c r="C26" i="5"/>
  <c r="C24" i="5"/>
  <c r="G23" i="5"/>
  <c r="C23" i="5"/>
  <c r="G22" i="5"/>
  <c r="C22" i="5"/>
  <c r="C21" i="5"/>
  <c r="G20" i="5"/>
  <c r="C20" i="5"/>
  <c r="G16" i="5"/>
  <c r="C16" i="5"/>
  <c r="G15" i="5"/>
  <c r="C15" i="5"/>
  <c r="G14" i="5"/>
  <c r="C14" i="5"/>
  <c r="C13" i="5"/>
  <c r="G12" i="5"/>
  <c r="C12" i="5"/>
  <c r="G28" i="4"/>
  <c r="C28" i="4"/>
  <c r="G27" i="4"/>
  <c r="C27" i="4"/>
  <c r="G25" i="4"/>
  <c r="C25" i="4"/>
  <c r="G23" i="4"/>
  <c r="C23" i="4"/>
  <c r="C22" i="4"/>
  <c r="G21" i="4"/>
  <c r="C21" i="4"/>
  <c r="G20" i="4"/>
  <c r="C20" i="4"/>
  <c r="G19" i="4"/>
  <c r="C19" i="4"/>
  <c r="G17" i="4"/>
  <c r="C17" i="4"/>
  <c r="G15" i="4"/>
  <c r="C15" i="4"/>
  <c r="C14" i="4"/>
  <c r="G13" i="4"/>
  <c r="C13" i="4"/>
  <c r="G12" i="4"/>
  <c r="C12" i="4"/>
  <c r="G25" i="8" l="1"/>
  <c r="F24" i="4"/>
  <c r="B17" i="2"/>
  <c r="B16" i="2"/>
  <c r="B15" i="2"/>
  <c r="B14" i="2"/>
  <c r="B13" i="2"/>
  <c r="B12" i="2"/>
  <c r="E17" i="2"/>
  <c r="H17" i="2" l="1"/>
  <c r="J42" i="16" s="1"/>
  <c r="G17" i="2"/>
  <c r="F55" i="2"/>
  <c r="G15" i="7" s="1"/>
  <c r="F53" i="2"/>
  <c r="G38" i="2"/>
  <c r="H39" i="2" s="1"/>
  <c r="H36" i="6"/>
  <c r="G34" i="6" s="1"/>
  <c r="F23" i="6" s="1"/>
  <c r="J17" i="2" l="1"/>
  <c r="I17" i="2" s="1"/>
  <c r="E10" i="6"/>
  <c r="H23" i="8"/>
  <c r="G19" i="8" s="1"/>
  <c r="H16" i="8"/>
  <c r="G13" i="8" s="1"/>
  <c r="G14" i="7"/>
  <c r="F11" i="7" s="1"/>
  <c r="E10" i="7" s="1"/>
  <c r="E15" i="2" s="1"/>
  <c r="E41" i="16" s="1"/>
  <c r="G27" i="5"/>
  <c r="G13" i="5"/>
  <c r="F11" i="5" s="1"/>
  <c r="G21" i="5"/>
  <c r="G30" i="5"/>
  <c r="G24" i="5"/>
  <c r="G14" i="4"/>
  <c r="F11" i="4" s="1"/>
  <c r="G22" i="4"/>
  <c r="F18" i="4" s="1"/>
  <c r="J15" i="2" l="1"/>
  <c r="I15" i="2" s="1"/>
  <c r="H15" i="2"/>
  <c r="J41" i="16" s="1"/>
  <c r="G15" i="2"/>
  <c r="F19" i="5"/>
  <c r="F11" i="8"/>
  <c r="E10" i="8" s="1"/>
  <c r="E16" i="2" s="1"/>
  <c r="E40" i="16" s="1"/>
  <c r="F25" i="5"/>
  <c r="E10" i="4"/>
  <c r="E12" i="2" s="1"/>
  <c r="E38" i="16" s="1"/>
  <c r="E14" i="2"/>
  <c r="E37" i="16" s="1"/>
  <c r="H12" i="2" l="1"/>
  <c r="J38" i="16" s="1"/>
  <c r="J12" i="2"/>
  <c r="I12" i="2" s="1"/>
  <c r="G12" i="2"/>
  <c r="J16" i="2"/>
  <c r="I16" i="2" s="1"/>
  <c r="H16" i="2"/>
  <c r="J40" i="16" s="1"/>
  <c r="G16" i="2"/>
  <c r="G14" i="2"/>
  <c r="H14" i="2"/>
  <c r="J37" i="16" s="1"/>
  <c r="J14" i="2"/>
  <c r="I14" i="2" s="1"/>
  <c r="E10" i="5"/>
  <c r="E13" i="2" s="1"/>
  <c r="E39" i="16" s="1"/>
  <c r="G13" i="2" l="1"/>
  <c r="H13" i="2"/>
  <c r="J39" i="16" s="1"/>
  <c r="J13" i="2"/>
  <c r="I13" i="2" s="1"/>
  <c r="E10" i="2"/>
  <c r="F13" i="2" l="1"/>
  <c r="H39" i="16" s="1"/>
  <c r="H10" i="2"/>
  <c r="H6" i="16" s="1"/>
  <c r="F10" i="2"/>
  <c r="J10" i="2"/>
  <c r="I10" i="2" s="1"/>
  <c r="G10" i="2"/>
  <c r="F17" i="2"/>
  <c r="H42" i="16" s="1"/>
  <c r="F15" i="2"/>
  <c r="H41" i="16" s="1"/>
  <c r="F16" i="2"/>
  <c r="H40" i="16" s="1"/>
  <c r="F12" i="2"/>
  <c r="H38" i="16" s="1"/>
  <c r="F14" i="2"/>
  <c r="H37" i="16" s="1"/>
  <c r="F18" i="2" l="1"/>
</calcChain>
</file>

<file path=xl/comments1.xml><?xml version="1.0" encoding="utf-8"?>
<comments xmlns="http://schemas.openxmlformats.org/spreadsheetml/2006/main">
  <authors>
    <author>Sandi</author>
  </authors>
  <commentList>
    <comment ref="B7" authorId="0" shapeId="0">
      <text>
        <r>
          <rPr>
            <sz val="9"/>
            <color indexed="81"/>
            <rFont val="Tahoma"/>
            <family val="2"/>
            <charset val="238"/>
          </rPr>
          <t>Enter the name of the company.</t>
        </r>
      </text>
    </comment>
    <comment ref="E11" authorId="0" shapeId="0">
      <text>
        <r>
          <rPr>
            <sz val="9"/>
            <color indexed="81"/>
            <rFont val="Tahoma"/>
            <family val="2"/>
            <charset val="238"/>
          </rPr>
          <t>Enter the currency symbol you want to use.</t>
        </r>
      </text>
    </comment>
    <comment ref="E12" authorId="0" shapeId="0">
      <text>
        <r>
          <rPr>
            <sz val="9"/>
            <color indexed="81"/>
            <rFont val="Tahoma"/>
            <family val="2"/>
            <charset val="238"/>
          </rPr>
          <t>Enter the average number of employees in the last year.</t>
        </r>
      </text>
    </comment>
    <comment ref="E13" authorId="0" shapeId="0">
      <text>
        <r>
          <rPr>
            <sz val="9"/>
            <color indexed="81"/>
            <rFont val="Tahoma"/>
            <family val="2"/>
            <charset val="238"/>
          </rPr>
          <t>Enter total annual costs of the employees. That includes at least their gross salaries and wages. You can add also the cost of bonuses, benefits etc.)</t>
        </r>
      </text>
    </comment>
    <comment ref="E14" authorId="0" shapeId="0">
      <text>
        <r>
          <rPr>
            <sz val="9"/>
            <color indexed="81"/>
            <rFont val="Tahoma"/>
            <family val="2"/>
            <charset val="238"/>
          </rPr>
          <t>Enter the percentage of sick leave absentism (hours missed / total hours - total for all employees for the last year).</t>
        </r>
      </text>
    </comment>
    <comment ref="E15" authorId="0" shapeId="0">
      <text>
        <r>
          <rPr>
            <sz val="9"/>
            <color indexed="81"/>
            <rFont val="Tahoma"/>
            <family val="2"/>
            <charset val="238"/>
          </rPr>
          <t xml:space="preserve">Enter the fluctuation rate (number of employee left / total number of employees).
</t>
        </r>
      </text>
    </comment>
    <comment ref="E16" authorId="0" shapeId="0">
      <text>
        <r>
          <rPr>
            <sz val="9"/>
            <color indexed="81"/>
            <rFont val="Tahoma"/>
            <family val="2"/>
            <charset val="238"/>
          </rPr>
          <t>Estimate the cost of one  selection process of filling a vacant position. Consider external and internal costs, including time used.</t>
        </r>
      </text>
    </comment>
    <comment ref="E17" authorId="0" shapeId="0">
      <text>
        <r>
          <rPr>
            <sz val="9"/>
            <color indexed="81"/>
            <rFont val="Tahoma"/>
            <family val="2"/>
            <charset val="238"/>
          </rPr>
          <t>Estimate typical costs of advertising one vacancy.</t>
        </r>
      </text>
    </comment>
    <comment ref="E18" authorId="0" shapeId="0">
      <text>
        <r>
          <rPr>
            <sz val="9"/>
            <color indexed="81"/>
            <rFont val="Tahoma"/>
            <family val="2"/>
            <charset val="238"/>
          </rPr>
          <t>Enter the cost of initial medical examination if it aplies. If you do not do the initial medical examinations set to 0.</t>
        </r>
      </text>
    </comment>
    <comment ref="E19" authorId="0" shapeId="0">
      <text>
        <r>
          <rPr>
            <sz val="9"/>
            <color indexed="81"/>
            <rFont val="Tahoma"/>
            <family val="2"/>
            <charset val="238"/>
          </rPr>
          <t>Enter the cost of initial occupational safety training and test if it aplies. 
If you do not do the initial safety trainings set to 0.</t>
        </r>
      </text>
    </comment>
    <comment ref="E20" authorId="0" shapeId="0">
      <text>
        <r>
          <rPr>
            <sz val="9"/>
            <color indexed="81"/>
            <rFont val="Tahoma"/>
            <family val="2"/>
            <charset val="238"/>
          </rPr>
          <t>Enter the number of work days in a year based on your work days celendar.</t>
        </r>
      </text>
    </comment>
    <comment ref="E21" authorId="0" shapeId="0">
      <text>
        <r>
          <rPr>
            <sz val="9"/>
            <color indexed="81"/>
            <rFont val="Tahoma"/>
            <family val="2"/>
            <charset val="238"/>
          </rPr>
          <t>Enter total annual income of the company.</t>
        </r>
      </text>
    </comment>
    <comment ref="E22" authorId="0" shapeId="0">
      <text>
        <r>
          <rPr>
            <sz val="9"/>
            <color indexed="81"/>
            <rFont val="Tahoma"/>
            <family val="2"/>
            <charset val="238"/>
          </rPr>
          <t>Enter total annual cost of purchased goods / materials / services bought from your suppliers.</t>
        </r>
      </text>
    </comment>
    <comment ref="E23" authorId="0" shapeId="0">
      <text>
        <r>
          <rPr>
            <sz val="9"/>
            <color indexed="81"/>
            <rFont val="Tahoma"/>
            <family val="2"/>
            <charset val="238"/>
          </rPr>
          <t>Number of days on strike (if any).</t>
        </r>
      </text>
    </comment>
    <comment ref="E24" authorId="0" shapeId="0">
      <text>
        <r>
          <rPr>
            <sz val="9"/>
            <color indexed="81"/>
            <rFont val="Tahoma"/>
            <family val="2"/>
            <charset val="238"/>
          </rPr>
          <t>Estimate in percentages how big is in general a gap to beeing 100% effective. What share of time and other resources we lose irationally, with no reason.
Consult the responsible managers, if needed.</t>
        </r>
      </text>
    </comment>
  </commentList>
</comments>
</file>

<file path=xl/comments2.xml><?xml version="1.0" encoding="utf-8"?>
<comments xmlns="http://schemas.openxmlformats.org/spreadsheetml/2006/main">
  <authors>
    <author>Sandi</author>
  </authors>
  <commentList>
    <comment ref="F26" authorId="0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Ko je delavec odsoten zaradi bolniške in ga je potrebno nadomestiti, je lahko strošek nadomestnega delavca večji, npr. če moramo zato nekomu plačati nadure ali če delavca nadomeščamo z najetim delavcem od agencije. Tukaj vpišemo količnik: če je nadomestni delavec 20% dražji, vpišemo 1,2. Če nadomestni delavec enako stane, vpišemo 1. </t>
        </r>
      </text>
    </comment>
  </commentList>
</comments>
</file>

<file path=xl/sharedStrings.xml><?xml version="1.0" encoding="utf-8"?>
<sst xmlns="http://schemas.openxmlformats.org/spreadsheetml/2006/main" count="299" uniqueCount="158">
  <si>
    <t>Podatki o podjetju</t>
  </si>
  <si>
    <t>Število zaposlenih</t>
  </si>
  <si>
    <t>Stopnja fluktuacije</t>
  </si>
  <si>
    <t>Število delovnih dni v letu</t>
  </si>
  <si>
    <t>Povprečni dnevni promet</t>
  </si>
  <si>
    <t>Nadomestilo plače (do 30 dni odsotnosti)</t>
  </si>
  <si>
    <t>Stroški nadomestnega dela (samo dodatni strošek glede na strošek odsotnega delavca)</t>
  </si>
  <si>
    <t>Oportunitetni stroški</t>
  </si>
  <si>
    <t>Drugo</t>
  </si>
  <si>
    <t>Stroški bolniške odsotnosti (mentalni vzroki)</t>
  </si>
  <si>
    <t>Število mesecev v letu</t>
  </si>
  <si>
    <t>Stroški neželene fluktuacije (mentalni vroki)</t>
  </si>
  <si>
    <t>Direktni stroški nadomestitve</t>
  </si>
  <si>
    <t>Povprečna cena oglaševanja enega delovnega mesta</t>
  </si>
  <si>
    <t>Cena zdravniškega pregleda</t>
  </si>
  <si>
    <t>Cena izpita za varstvo pri delu</t>
  </si>
  <si>
    <t>Stroški manjše učinkovitosti / kakovosti dela</t>
  </si>
  <si>
    <t>povprečna vrednost dela in materiala / storitev za popravilo</t>
  </si>
  <si>
    <t>Število popravljenih vrnjenih kosov na leto</t>
  </si>
  <si>
    <t>Stroški prekinitev dela</t>
  </si>
  <si>
    <t>Nadomestilo plače</t>
  </si>
  <si>
    <t>Odškodnine, sodni stroški (minus zavarovalnina za odgovornost)</t>
  </si>
  <si>
    <t>Drugo 1</t>
  </si>
  <si>
    <t>Drugo2</t>
  </si>
  <si>
    <t>Drugo 3</t>
  </si>
  <si>
    <t>Drugo 4</t>
  </si>
  <si>
    <t>Bolniška odsotnost zaradi poškodb</t>
  </si>
  <si>
    <t>Stroški zaradi poškodb pri delu</t>
  </si>
  <si>
    <t>(</t>
  </si>
  <si>
    <t>Stopnja absentizma - vsega</t>
  </si>
  <si>
    <t xml:space="preserve"> *</t>
  </si>
  <si>
    <t xml:space="preserve"> - 1) *</t>
  </si>
  <si>
    <t>(1-</t>
  </si>
  <si>
    <t>)</t>
  </si>
  <si>
    <t xml:space="preserve">  Stopnja neželene fluktuacije</t>
  </si>
  <si>
    <t xml:space="preserve">     Neželena fluktuacija pripisana psihološkim vzrokom</t>
  </si>
  <si>
    <t xml:space="preserve"> +</t>
  </si>
  <si>
    <t xml:space="preserve">(1 - </t>
  </si>
  <si>
    <t>)*</t>
  </si>
  <si>
    <t>) *</t>
  </si>
  <si>
    <t xml:space="preserve"> -</t>
  </si>
  <si>
    <t>Reklamacije</t>
  </si>
  <si>
    <t>Poškodovanje, izgube v notranjem transportu (kalo)</t>
  </si>
  <si>
    <t>Pretirana poraba materiala in pomožnih sredstev</t>
  </si>
  <si>
    <t>Poškodovanje delovne opreme in strojev</t>
  </si>
  <si>
    <t>Penali zaradi zamud pri dostavi blaga / storitev</t>
  </si>
  <si>
    <t>Okrnjen ugled</t>
  </si>
  <si>
    <t>slov.povpr.2011</t>
  </si>
  <si>
    <t>ocena</t>
  </si>
  <si>
    <t>Poprečna mesečna BTO plača v podjetju</t>
  </si>
  <si>
    <t>Povprečna mesečna BTO BTO plača v podjetju</t>
  </si>
  <si>
    <t>Povprečni faktor bolniškega nadomestila (do 30 dni)</t>
  </si>
  <si>
    <t>Povprečna cena enega selekcijskega postopka</t>
  </si>
  <si>
    <t>število uvajanj</t>
  </si>
  <si>
    <t>trajanje manjše učinkovitosti</t>
  </si>
  <si>
    <t>plača novega delavca</t>
  </si>
  <si>
    <t>Stroški uvajanja v delo (mentorstvo)</t>
  </si>
  <si>
    <t>manjša učinkovitost mentorja</t>
  </si>
  <si>
    <t>trajanje mentorstva</t>
  </si>
  <si>
    <t xml:space="preserve"> -1) *</t>
  </si>
  <si>
    <t>Delež pripisa mentalnim vzrokom</t>
  </si>
  <si>
    <t>Prodajna cena zavrženih kosov</t>
  </si>
  <si>
    <t>Vrednost dela in materiala za popravljanje nekakovostnih kosov</t>
  </si>
  <si>
    <t>Prodajna cena zavrženih vrnjenih kosov</t>
  </si>
  <si>
    <t>Vrednost dela in materiala za popravljanje vrnjenih kosov</t>
  </si>
  <si>
    <t>Transportni stroški</t>
  </si>
  <si>
    <t>Stroški dela za osebe,ki rešujejo reklamacije</t>
  </si>
  <si>
    <t>Znesek na zaposlenega / leto (mentalni vzroki)</t>
  </si>
  <si>
    <t>Stroški popravil ali nadomestila opreme (minus zavarovalnina za strojelom)</t>
  </si>
  <si>
    <t>Število dni stavke</t>
  </si>
  <si>
    <t>Število zavrženih kosov na leto</t>
  </si>
  <si>
    <t>Povprečna prodajna cena zavrženega kosa:</t>
  </si>
  <si>
    <t>Število popravljenih kosov na leto</t>
  </si>
  <si>
    <t>Povprečna vrednost dela in materiala / storitev za popravilo</t>
  </si>
  <si>
    <t>Število zavrženih vrnjenih kosov na leto</t>
  </si>
  <si>
    <t>Povprečna cena zavrženega kosa:</t>
  </si>
  <si>
    <t>Število reklamiranih kosov</t>
  </si>
  <si>
    <t>Povprečni transportni stroški za en kos</t>
  </si>
  <si>
    <t>Stroški popravila / nadomestila</t>
  </si>
  <si>
    <t>Zavarovalnina za strojelom za te primere</t>
  </si>
  <si>
    <t xml:space="preserve"> - </t>
  </si>
  <si>
    <t xml:space="preserve">    … skupaj:</t>
  </si>
  <si>
    <t>Povprečni dnevni stroški kupljenega materiala in/ali storitev</t>
  </si>
  <si>
    <t>Čas mentorstva (trajanje zmanjšane učinkovitosti mentorja) v mesecih</t>
  </si>
  <si>
    <t xml:space="preserve">  Stopnja absentizma  - bolezni</t>
  </si>
  <si>
    <t xml:space="preserve">  Stopnja absentizma  - mentalno zdravje</t>
  </si>
  <si>
    <t xml:space="preserve">  Stopnja absentizma  - poškodbe na delu</t>
  </si>
  <si>
    <t xml:space="preserve">  Stopnja absentizma  - poškodbe izven dela</t>
  </si>
  <si>
    <t xml:space="preserve">  Stopnja absentizma  - nega</t>
  </si>
  <si>
    <t xml:space="preserve">  Stopnja absentizma  - nosečnost</t>
  </si>
  <si>
    <t>ocena Advise 2006 je 6 do 9%</t>
  </si>
  <si>
    <t>Delež absentizma do 30 dni</t>
  </si>
  <si>
    <t>Delež pripisa tožb zaradi poškodb mentalnim vzrokom</t>
  </si>
  <si>
    <t>Letni zesek odšokdnin in sodnih stroškov zaradi poškodb pri delu</t>
  </si>
  <si>
    <t>Zavarovalnina za odgovornost za  primere poškodb pri delu</t>
  </si>
  <si>
    <t>Faktor manjše učinkovitosti nadomestnega delavca</t>
  </si>
  <si>
    <t>Faktor nadomestnega dela: koliko je nadomestno delo dražje/cenejše - nadure, agencije, študenti,…</t>
  </si>
  <si>
    <t>Faktor manjše učinkovitosti novozaposlenega v začetnem obdobju</t>
  </si>
  <si>
    <t>Čas trajanja manjše učinkovitosti novozaposlenega v mesecih</t>
  </si>
  <si>
    <t>Delež pripisa poškodb pri delu mentalnim vzrokom</t>
  </si>
  <si>
    <t>Povprečna cena uspoabljanja (šolnine, licence, izpiti …)</t>
  </si>
  <si>
    <t>Letni prihodki</t>
  </si>
  <si>
    <t>Stroški nekakovosti (izmet, škart)</t>
  </si>
  <si>
    <t>Podatke vnašamo v rumena polja!</t>
  </si>
  <si>
    <t>Podatke vnašamo v rumena / oranžna polja!</t>
  </si>
  <si>
    <t>Ocena materialnih posledic ne-vitalnosti v organizaciji</t>
  </si>
  <si>
    <t>manjša učinkovitost novozaposlenega</t>
  </si>
  <si>
    <t>Stroški izgube dodane vrednosti (manjša učinkovitost, povečevanje napak nadomestnih delavcev)</t>
  </si>
  <si>
    <t>Stroški izgube dodane vrednosti (Izpad proizvodnje / storitev / izguba poslov)</t>
  </si>
  <si>
    <t>Oportunitetni strošek izgubljene dodane vrednosti (manjša količina proizvodnje / storitev)</t>
  </si>
  <si>
    <t>Delež pripisa posledic stavke mentalnim vzrokom</t>
  </si>
  <si>
    <t>Število obeb,ki delajo na reklamacijah</t>
  </si>
  <si>
    <t>Faktor zmanjšanja učinkovitost mentorja</t>
  </si>
  <si>
    <t>Skrita rezerva zaradi ne-učinkovitosti kot posledica skritih mentalnih težav (rezerva vzdušja, rezerva vitalnosti)</t>
  </si>
  <si>
    <t>Strošek manjše učinkovitosti novozaposlenega</t>
  </si>
  <si>
    <t>Čisti prihodki od zavarovalnih premij</t>
  </si>
  <si>
    <t>Čisti odhodki za škode</t>
  </si>
  <si>
    <t>Izpad proizvodnje / storitev</t>
  </si>
  <si>
    <t>struktura</t>
  </si>
  <si>
    <t>delež letnega prometa</t>
  </si>
  <si>
    <t>znesek na zaposlenega</t>
  </si>
  <si>
    <t>delež bto bto letne mase plač</t>
  </si>
  <si>
    <t>delež bto bto mesečne mase plač</t>
  </si>
  <si>
    <t>Za zavarovalnice:</t>
  </si>
  <si>
    <t>ORVI Consultus, d.o.o.</t>
  </si>
  <si>
    <t>Tržaška cesta 515</t>
  </si>
  <si>
    <t>1351 Brezovica pri Ljubljani</t>
  </si>
  <si>
    <t xml:space="preserve">  ORVI Calculator</t>
  </si>
  <si>
    <t>Podjetje ABC</t>
  </si>
  <si>
    <t>Povprečni dnevni prihodek od premij</t>
  </si>
  <si>
    <t>Povprečni dnevni stroški za škode</t>
  </si>
  <si>
    <t>Ineffectiveness</t>
  </si>
  <si>
    <t>Sickleave</t>
  </si>
  <si>
    <t>Fluctuation</t>
  </si>
  <si>
    <t>Injuries</t>
  </si>
  <si>
    <t>Strikes</t>
  </si>
  <si>
    <t>Other</t>
  </si>
  <si>
    <t>Letni stroški kupljenega blaga/materiala/storitev</t>
  </si>
  <si>
    <t>Letni stroški dela (plače, prispevki, dajatve, bonitete, prehrana, prihod na delo…)</t>
  </si>
  <si>
    <t>Stopnja dajatev delodajalca na BTO plačo</t>
  </si>
  <si>
    <t>TOTAL ANNUAL COST:</t>
  </si>
  <si>
    <t>ANNUAL COST PER EMPLOYEE:</t>
  </si>
  <si>
    <t>Company ABC</t>
  </si>
  <si>
    <t>Number of employees</t>
  </si>
  <si>
    <t>Currency symbol</t>
  </si>
  <si>
    <t>€</t>
  </si>
  <si>
    <t>Number of work days in a year</t>
  </si>
  <si>
    <t>Absenteeism rate (total) - (in%)</t>
  </si>
  <si>
    <t>Number of days on strike</t>
  </si>
  <si>
    <t>The gap to 100% effectivity, the hidden reserve caused by inefficiencies of hidden psychological issues internal atmosphere reserve, vitality reserve) - (in %)</t>
  </si>
  <si>
    <t>This tool is suitable for companies with a standard balance sheet. It is not suitable for banks, insurance companies and other organisations with special balance sheet schemes.</t>
  </si>
  <si>
    <t>At least orange fields must be updated to your company data.</t>
  </si>
  <si>
    <t>Update the yellow fields if the data is available. If not the pre-entered average data will be used.</t>
  </si>
  <si>
    <t>The best way to assess the red field is to use the inefficiency questionnaire. If you do not provide a better data, the pre-entered conservative assessment of 1% will be used.</t>
  </si>
  <si>
    <t>www.or-vi.com</t>
  </si>
  <si>
    <t>Company data entry form</t>
  </si>
  <si>
    <t xml:space="preserve">Assessment of material consequences of the lack of organisational vitality </t>
  </si>
  <si>
    <t>Staff turnover rate (total) - (in 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</si>
</sst>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\ _€_-;\-* #,##0.00\ _€_-;_-* &quot;-&quot;??\ _€_-;_-@_-"/>
    <numFmt numFmtId="164" formatCode="_-* #,##0.00\ [$€-1]_-;\-* #,##0.00\ [$€-1]_-;_-* &quot;-&quot;??\ [$€-1]_-;_-@_-"/>
    <numFmt numFmtId="165" formatCode="_-* #,##0\ _€_-;\-* #,##0\ _€_-;_-* &quot;-&quot;??\ _€_-;_-@_-"/>
    <numFmt numFmtId="166" formatCode="#,##0\ &quot;€&quot;"/>
    <numFmt numFmtId="167" formatCode="0.0%"/>
  </numFmts>
  <fonts count="2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28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24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b/>
      <sz val="18"/>
      <color theme="1"/>
      <name val="Calibri"/>
      <family val="2"/>
      <charset val="238"/>
      <scheme val="minor"/>
    </font>
    <font>
      <b/>
      <sz val="36"/>
      <color theme="1"/>
      <name val="Calibri"/>
      <family val="2"/>
      <charset val="238"/>
      <scheme val="minor"/>
    </font>
    <font>
      <b/>
      <sz val="150"/>
      <color theme="1"/>
      <name val="Calibri"/>
      <family val="2"/>
      <charset val="238"/>
    </font>
    <font>
      <b/>
      <sz val="26"/>
      <color theme="1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sz val="13"/>
      <color theme="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13"/>
      <color theme="0"/>
      <name val="Calibri"/>
      <family val="2"/>
      <charset val="238"/>
      <scheme val="minor"/>
    </font>
    <font>
      <b/>
      <sz val="22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B4FF8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C0000"/>
        <bgColor indexed="64"/>
      </patternFill>
    </fill>
  </fills>
  <borders count="24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4">
    <xf numFmtId="0" fontId="0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9" fillId="0" borderId="0" applyNumberFormat="0" applyFill="0" applyBorder="0" applyAlignment="0" applyProtection="0"/>
  </cellStyleXfs>
  <cellXfs count="169">
    <xf numFmtId="0" fontId="0" fillId="0" borderId="0" xfId="0"/>
    <xf numFmtId="0" fontId="0" fillId="0" borderId="0" xfId="0" applyBorder="1" applyAlignment="1">
      <alignment vertical="center" wrapText="1"/>
    </xf>
    <xf numFmtId="0" fontId="0" fillId="0" borderId="0" xfId="0" applyFill="1"/>
    <xf numFmtId="0" fontId="0" fillId="0" borderId="6" xfId="0" applyBorder="1"/>
    <xf numFmtId="0" fontId="0" fillId="0" borderId="0" xfId="0" applyFill="1" applyAlignment="1">
      <alignment shrinkToFit="1"/>
    </xf>
    <xf numFmtId="3" fontId="0" fillId="0" borderId="0" xfId="0" applyNumberFormat="1" applyFill="1"/>
    <xf numFmtId="0" fontId="0" fillId="0" borderId="8" xfId="0" applyBorder="1"/>
    <xf numFmtId="3" fontId="0" fillId="0" borderId="8" xfId="0" applyNumberFormat="1" applyBorder="1"/>
    <xf numFmtId="10" fontId="0" fillId="0" borderId="8" xfId="0" applyNumberFormat="1" applyFill="1" applyBorder="1"/>
    <xf numFmtId="10" fontId="0" fillId="0" borderId="8" xfId="0" applyNumberFormat="1" applyBorder="1"/>
    <xf numFmtId="0" fontId="0" fillId="0" borderId="8" xfId="0" applyNumberFormat="1" applyBorder="1"/>
    <xf numFmtId="0" fontId="0" fillId="0" borderId="6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6" xfId="0" applyBorder="1" applyAlignment="1">
      <alignment vertical="center" wrapText="1"/>
    </xf>
    <xf numFmtId="0" fontId="0" fillId="0" borderId="8" xfId="0" applyBorder="1" applyAlignment="1">
      <alignment vertical="center"/>
    </xf>
    <xf numFmtId="10" fontId="0" fillId="0" borderId="8" xfId="1" applyNumberFormat="1" applyFont="1" applyBorder="1" applyAlignment="1">
      <alignment vertical="center"/>
    </xf>
    <xf numFmtId="10" fontId="0" fillId="0" borderId="8" xfId="1" applyNumberFormat="1" applyFont="1" applyBorder="1"/>
    <xf numFmtId="0" fontId="0" fillId="0" borderId="8" xfId="0" applyFill="1" applyBorder="1"/>
    <xf numFmtId="4" fontId="0" fillId="0" borderId="8" xfId="0" applyNumberFormat="1" applyBorder="1"/>
    <xf numFmtId="9" fontId="0" fillId="0" borderId="8" xfId="1" applyNumberFormat="1" applyFont="1" applyBorder="1"/>
    <xf numFmtId="0" fontId="0" fillId="0" borderId="0" xfId="0" applyBorder="1" applyAlignment="1"/>
    <xf numFmtId="0" fontId="0" fillId="0" borderId="0" xfId="0" applyBorder="1"/>
    <xf numFmtId="0" fontId="0" fillId="0" borderId="10" xfId="0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0" fillId="0" borderId="8" xfId="0" applyBorder="1" applyAlignment="1"/>
    <xf numFmtId="0" fontId="0" fillId="3" borderId="8" xfId="0" applyFill="1" applyBorder="1"/>
    <xf numFmtId="3" fontId="0" fillId="3" borderId="8" xfId="0" applyNumberFormat="1" applyFill="1" applyBorder="1"/>
    <xf numFmtId="0" fontId="0" fillId="3" borderId="8" xfId="0" applyFill="1" applyBorder="1" applyAlignment="1"/>
    <xf numFmtId="0" fontId="4" fillId="4" borderId="12" xfId="0" applyFont="1" applyFill="1" applyBorder="1" applyAlignment="1"/>
    <xf numFmtId="0" fontId="4" fillId="4" borderId="5" xfId="0" applyFont="1" applyFill="1" applyBorder="1"/>
    <xf numFmtId="3" fontId="4" fillId="4" borderId="2" xfId="0" applyNumberFormat="1" applyFont="1" applyFill="1" applyBorder="1"/>
    <xf numFmtId="0" fontId="4" fillId="4" borderId="13" xfId="0" applyFont="1" applyFill="1" applyBorder="1" applyAlignment="1"/>
    <xf numFmtId="0" fontId="4" fillId="4" borderId="6" xfId="0" applyFont="1" applyFill="1" applyBorder="1"/>
    <xf numFmtId="3" fontId="4" fillId="4" borderId="3" xfId="0" applyNumberFormat="1" applyFont="1" applyFill="1" applyBorder="1"/>
    <xf numFmtId="0" fontId="4" fillId="4" borderId="14" xfId="0" applyFont="1" applyFill="1" applyBorder="1" applyAlignment="1"/>
    <xf numFmtId="0" fontId="4" fillId="4" borderId="7" xfId="0" applyFont="1" applyFill="1" applyBorder="1"/>
    <xf numFmtId="3" fontId="4" fillId="4" borderId="4" xfId="0" applyNumberFormat="1" applyFont="1" applyFill="1" applyBorder="1"/>
    <xf numFmtId="3" fontId="4" fillId="4" borderId="9" xfId="0" applyNumberFormat="1" applyFont="1" applyFill="1" applyBorder="1" applyAlignment="1"/>
    <xf numFmtId="0" fontId="1" fillId="4" borderId="6" xfId="0" applyFont="1" applyFill="1" applyBorder="1"/>
    <xf numFmtId="3" fontId="4" fillId="4" borderId="6" xfId="0" applyNumberFormat="1" applyFont="1" applyFill="1" applyBorder="1"/>
    <xf numFmtId="0" fontId="0" fillId="4" borderId="6" xfId="0" applyFill="1" applyBorder="1"/>
    <xf numFmtId="0" fontId="0" fillId="4" borderId="10" xfId="0" applyFill="1" applyBorder="1"/>
    <xf numFmtId="0" fontId="0" fillId="0" borderId="0" xfId="0" applyFill="1" applyBorder="1" applyAlignment="1"/>
    <xf numFmtId="3" fontId="4" fillId="0" borderId="9" xfId="0" applyNumberFormat="1" applyFont="1" applyFill="1" applyBorder="1" applyAlignment="1"/>
    <xf numFmtId="3" fontId="0" fillId="3" borderId="8" xfId="0" applyNumberFormat="1" applyFont="1" applyFill="1" applyBorder="1" applyAlignment="1">
      <alignment horizontal="right"/>
    </xf>
    <xf numFmtId="3" fontId="0" fillId="3" borderId="8" xfId="0" applyNumberFormat="1" applyFill="1" applyBorder="1" applyAlignment="1"/>
    <xf numFmtId="0" fontId="0" fillId="5" borderId="0" xfId="0" applyFill="1"/>
    <xf numFmtId="0" fontId="0" fillId="2" borderId="9" xfId="0" applyFill="1" applyBorder="1" applyAlignment="1" applyProtection="1">
      <protection locked="0"/>
    </xf>
    <xf numFmtId="0" fontId="0" fillId="2" borderId="8" xfId="0" applyFill="1" applyBorder="1" applyProtection="1">
      <protection locked="0"/>
    </xf>
    <xf numFmtId="9" fontId="0" fillId="2" borderId="8" xfId="0" applyNumberFormat="1" applyFill="1" applyBorder="1" applyProtection="1">
      <protection locked="0"/>
    </xf>
    <xf numFmtId="3" fontId="4" fillId="2" borderId="9" xfId="0" applyNumberFormat="1" applyFont="1" applyFill="1" applyBorder="1" applyAlignment="1" applyProtection="1">
      <protection locked="0"/>
    </xf>
    <xf numFmtId="3" fontId="0" fillId="2" borderId="8" xfId="0" applyNumberFormat="1" applyFill="1" applyBorder="1" applyProtection="1">
      <protection locked="0"/>
    </xf>
    <xf numFmtId="10" fontId="0" fillId="2" borderId="8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7" fillId="5" borderId="0" xfId="0" applyFont="1" applyFill="1" applyBorder="1"/>
    <xf numFmtId="0" fontId="7" fillId="5" borderId="0" xfId="0" applyFont="1" applyFill="1" applyBorder="1" applyAlignment="1">
      <alignment horizontal="right"/>
    </xf>
    <xf numFmtId="0" fontId="7" fillId="0" borderId="0" xfId="0" applyFont="1" applyFill="1" applyBorder="1"/>
    <xf numFmtId="0" fontId="1" fillId="5" borderId="0" xfId="0" applyFont="1" applyFill="1" applyBorder="1" applyAlignment="1"/>
    <xf numFmtId="0" fontId="1" fillId="5" borderId="0" xfId="0" applyFont="1" applyFill="1" applyBorder="1"/>
    <xf numFmtId="0" fontId="1" fillId="5" borderId="0" xfId="0" applyFont="1" applyFill="1"/>
    <xf numFmtId="0" fontId="6" fillId="5" borderId="0" xfId="0" applyFont="1" applyFill="1" applyBorder="1" applyAlignment="1"/>
    <xf numFmtId="0" fontId="0" fillId="5" borderId="0" xfId="0" applyFill="1" applyBorder="1"/>
    <xf numFmtId="0" fontId="0" fillId="5" borderId="0" xfId="0" applyFill="1" applyBorder="1" applyAlignment="1"/>
    <xf numFmtId="0" fontId="4" fillId="5" borderId="0" xfId="0" applyFont="1" applyFill="1" applyBorder="1"/>
    <xf numFmtId="0" fontId="4" fillId="5" borderId="0" xfId="0" applyFont="1" applyFill="1"/>
    <xf numFmtId="0" fontId="5" fillId="5" borderId="0" xfId="0" applyFont="1" applyFill="1"/>
    <xf numFmtId="0" fontId="4" fillId="5" borderId="11" xfId="0" applyFont="1" applyFill="1" applyBorder="1" applyAlignment="1"/>
    <xf numFmtId="0" fontId="5" fillId="5" borderId="1" xfId="0" applyFont="1" applyFill="1" applyBorder="1"/>
    <xf numFmtId="3" fontId="4" fillId="5" borderId="1" xfId="0" applyNumberFormat="1" applyFont="1" applyFill="1" applyBorder="1"/>
    <xf numFmtId="0" fontId="5" fillId="5" borderId="0" xfId="0" applyFont="1" applyFill="1" applyBorder="1" applyAlignment="1"/>
    <xf numFmtId="0" fontId="5" fillId="5" borderId="0" xfId="0" applyFont="1" applyFill="1" applyBorder="1"/>
    <xf numFmtId="3" fontId="0" fillId="5" borderId="0" xfId="0" applyNumberFormat="1" applyFill="1" applyBorder="1"/>
    <xf numFmtId="10" fontId="0" fillId="5" borderId="0" xfId="0" applyNumberFormat="1" applyFill="1" applyBorder="1"/>
    <xf numFmtId="3" fontId="4" fillId="5" borderId="15" xfId="0" applyNumberFormat="1" applyFont="1" applyFill="1" applyBorder="1" applyAlignment="1"/>
    <xf numFmtId="0" fontId="0" fillId="5" borderId="0" xfId="0" applyFill="1" applyBorder="1" applyAlignment="1">
      <alignment vertical="center" wrapText="1"/>
    </xf>
    <xf numFmtId="10" fontId="0" fillId="5" borderId="0" xfId="1" applyNumberFormat="1" applyFont="1" applyFill="1" applyBorder="1"/>
    <xf numFmtId="4" fontId="0" fillId="5" borderId="0" xfId="0" applyNumberFormat="1" applyFill="1" applyBorder="1"/>
    <xf numFmtId="9" fontId="0" fillId="5" borderId="0" xfId="1" applyNumberFormat="1" applyFont="1" applyFill="1" applyBorder="1"/>
    <xf numFmtId="0" fontId="0" fillId="5" borderId="0" xfId="0" applyFill="1" applyBorder="1" applyAlignment="1">
      <alignment vertical="center"/>
    </xf>
    <xf numFmtId="164" fontId="0" fillId="0" borderId="0" xfId="0" applyNumberFormat="1"/>
    <xf numFmtId="10" fontId="0" fillId="2" borderId="8" xfId="0" applyNumberFormat="1" applyFill="1" applyBorder="1"/>
    <xf numFmtId="10" fontId="0" fillId="5" borderId="8" xfId="0" applyNumberFormat="1" applyFill="1" applyBorder="1" applyProtection="1">
      <protection locked="0"/>
    </xf>
    <xf numFmtId="0" fontId="0" fillId="0" borderId="0" xfId="0" applyAlignment="1">
      <alignment shrinkToFit="1"/>
    </xf>
    <xf numFmtId="10" fontId="0" fillId="5" borderId="8" xfId="0" applyNumberFormat="1" applyFill="1" applyBorder="1" applyProtection="1"/>
    <xf numFmtId="10" fontId="0" fillId="0" borderId="8" xfId="0" applyNumberFormat="1" applyBorder="1" applyAlignment="1">
      <alignment vertical="center"/>
    </xf>
    <xf numFmtId="0" fontId="0" fillId="5" borderId="8" xfId="0" applyFill="1" applyBorder="1" applyProtection="1"/>
    <xf numFmtId="9" fontId="0" fillId="0" borderId="8" xfId="0" applyNumberFormat="1" applyFill="1" applyBorder="1" applyProtection="1"/>
    <xf numFmtId="0" fontId="0" fillId="0" borderId="8" xfId="0" applyFill="1" applyBorder="1" applyAlignment="1" applyProtection="1"/>
    <xf numFmtId="10" fontId="0" fillId="5" borderId="8" xfId="1" applyNumberFormat="1" applyFont="1" applyFill="1" applyBorder="1" applyProtection="1"/>
    <xf numFmtId="0" fontId="0" fillId="6" borderId="8" xfId="0" applyFill="1" applyBorder="1" applyProtection="1">
      <protection locked="0"/>
    </xf>
    <xf numFmtId="3" fontId="0" fillId="6" borderId="8" xfId="0" applyNumberFormat="1" applyFill="1" applyBorder="1" applyProtection="1">
      <protection locked="0"/>
    </xf>
    <xf numFmtId="10" fontId="0" fillId="6" borderId="8" xfId="0" applyNumberFormat="1" applyFill="1" applyBorder="1"/>
    <xf numFmtId="10" fontId="0" fillId="6" borderId="8" xfId="0" applyNumberFormat="1" applyFill="1" applyBorder="1" applyProtection="1">
      <protection locked="0"/>
    </xf>
    <xf numFmtId="0" fontId="8" fillId="5" borderId="0" xfId="0" applyFont="1" applyFill="1" applyBorder="1" applyAlignment="1"/>
    <xf numFmtId="0" fontId="0" fillId="7" borderId="9" xfId="0" applyFill="1" applyBorder="1" applyAlignment="1"/>
    <xf numFmtId="0" fontId="0" fillId="5" borderId="0" xfId="0" applyFill="1" applyAlignment="1">
      <alignment horizontal="center" vertical="center"/>
    </xf>
    <xf numFmtId="0" fontId="0" fillId="7" borderId="6" xfId="0" applyFill="1" applyBorder="1" applyAlignment="1"/>
    <xf numFmtId="0" fontId="0" fillId="7" borderId="10" xfId="0" applyFill="1" applyBorder="1" applyAlignment="1"/>
    <xf numFmtId="0" fontId="0" fillId="5" borderId="9" xfId="0" applyFill="1" applyBorder="1" applyAlignment="1"/>
    <xf numFmtId="0" fontId="0" fillId="5" borderId="6" xfId="0" applyFill="1" applyBorder="1" applyAlignment="1"/>
    <xf numFmtId="0" fontId="0" fillId="5" borderId="10" xfId="0" applyFill="1" applyBorder="1" applyAlignment="1"/>
    <xf numFmtId="0" fontId="0" fillId="8" borderId="9" xfId="0" applyFill="1" applyBorder="1" applyAlignment="1"/>
    <xf numFmtId="0" fontId="0" fillId="8" borderId="6" xfId="0" applyFill="1" applyBorder="1" applyAlignment="1"/>
    <xf numFmtId="0" fontId="0" fillId="8" borderId="10" xfId="0" applyFill="1" applyBorder="1" applyAlignment="1"/>
    <xf numFmtId="10" fontId="0" fillId="9" borderId="8" xfId="0" applyNumberFormat="1" applyFill="1" applyBorder="1" applyProtection="1">
      <protection locked="0"/>
    </xf>
    <xf numFmtId="10" fontId="0" fillId="5" borderId="0" xfId="1" applyNumberFormat="1" applyFont="1" applyFill="1"/>
    <xf numFmtId="165" fontId="0" fillId="5" borderId="0" xfId="2" applyNumberFormat="1" applyFont="1" applyFill="1"/>
    <xf numFmtId="10" fontId="1" fillId="10" borderId="0" xfId="0" applyNumberFormat="1" applyFont="1" applyFill="1"/>
    <xf numFmtId="0" fontId="0" fillId="5" borderId="0" xfId="0" applyFill="1" applyAlignment="1">
      <alignment horizontal="right" wrapText="1"/>
    </xf>
    <xf numFmtId="9" fontId="0" fillId="5" borderId="16" xfId="1" applyFont="1" applyFill="1" applyBorder="1"/>
    <xf numFmtId="10" fontId="0" fillId="5" borderId="17" xfId="1" applyNumberFormat="1" applyFont="1" applyFill="1" applyBorder="1"/>
    <xf numFmtId="165" fontId="0" fillId="5" borderId="17" xfId="2" applyNumberFormat="1" applyFont="1" applyFill="1" applyBorder="1"/>
    <xf numFmtId="10" fontId="0" fillId="5" borderId="18" xfId="1" applyNumberFormat="1" applyFont="1" applyFill="1" applyBorder="1"/>
    <xf numFmtId="10" fontId="0" fillId="5" borderId="19" xfId="1" applyNumberFormat="1" applyFont="1" applyFill="1" applyBorder="1"/>
    <xf numFmtId="10" fontId="0" fillId="5" borderId="20" xfId="1" applyNumberFormat="1" applyFont="1" applyFill="1" applyBorder="1"/>
    <xf numFmtId="165" fontId="0" fillId="5" borderId="20" xfId="2" applyNumberFormat="1" applyFont="1" applyFill="1" applyBorder="1"/>
    <xf numFmtId="10" fontId="0" fillId="5" borderId="2" xfId="1" applyNumberFormat="1" applyFont="1" applyFill="1" applyBorder="1"/>
    <xf numFmtId="10" fontId="0" fillId="5" borderId="21" xfId="1" applyNumberFormat="1" applyFont="1" applyFill="1" applyBorder="1"/>
    <xf numFmtId="10" fontId="0" fillId="5" borderId="8" xfId="1" applyNumberFormat="1" applyFont="1" applyFill="1" applyBorder="1"/>
    <xf numFmtId="165" fontId="0" fillId="5" borderId="8" xfId="2" applyNumberFormat="1" applyFont="1" applyFill="1" applyBorder="1"/>
    <xf numFmtId="10" fontId="0" fillId="5" borderId="3" xfId="1" applyNumberFormat="1" applyFont="1" applyFill="1" applyBorder="1"/>
    <xf numFmtId="10" fontId="1" fillId="10" borderId="21" xfId="1" applyNumberFormat="1" applyFont="1" applyFill="1" applyBorder="1"/>
    <xf numFmtId="10" fontId="0" fillId="5" borderId="22" xfId="1" applyNumberFormat="1" applyFont="1" applyFill="1" applyBorder="1"/>
    <xf numFmtId="10" fontId="0" fillId="5" borderId="23" xfId="1" applyNumberFormat="1" applyFont="1" applyFill="1" applyBorder="1"/>
    <xf numFmtId="165" fontId="0" fillId="5" borderId="23" xfId="2" applyNumberFormat="1" applyFont="1" applyFill="1" applyBorder="1"/>
    <xf numFmtId="10" fontId="0" fillId="5" borderId="4" xfId="1" applyNumberFormat="1" applyFont="1" applyFill="1" applyBorder="1"/>
    <xf numFmtId="0" fontId="0" fillId="10" borderId="0" xfId="0" applyFill="1"/>
    <xf numFmtId="0" fontId="0" fillId="10" borderId="0" xfId="0" applyFill="1" applyBorder="1" applyAlignment="1"/>
    <xf numFmtId="0" fontId="0" fillId="10" borderId="0" xfId="0" applyFill="1" applyBorder="1"/>
    <xf numFmtId="0" fontId="7" fillId="10" borderId="0" xfId="0" applyFont="1" applyFill="1" applyBorder="1"/>
    <xf numFmtId="0" fontId="12" fillId="10" borderId="0" xfId="0" applyFont="1" applyFill="1"/>
    <xf numFmtId="0" fontId="0" fillId="5" borderId="0" xfId="0" applyFill="1" applyAlignment="1">
      <alignment horizontal="right"/>
    </xf>
    <xf numFmtId="0" fontId="12" fillId="5" borderId="0" xfId="0" applyFont="1" applyFill="1"/>
    <xf numFmtId="0" fontId="0" fillId="5" borderId="0" xfId="0" applyFill="1" applyAlignment="1">
      <alignment vertical="center"/>
    </xf>
    <xf numFmtId="3" fontId="14" fillId="4" borderId="9" xfId="0" applyNumberFormat="1" applyFont="1" applyFill="1" applyBorder="1" applyAlignment="1"/>
    <xf numFmtId="0" fontId="14" fillId="4" borderId="6" xfId="0" applyFont="1" applyFill="1" applyBorder="1"/>
    <xf numFmtId="0" fontId="15" fillId="4" borderId="10" xfId="0" applyFont="1" applyFill="1" applyBorder="1"/>
    <xf numFmtId="0" fontId="14" fillId="3" borderId="9" xfId="0" applyFont="1" applyFill="1" applyBorder="1" applyAlignment="1"/>
    <xf numFmtId="0" fontId="15" fillId="3" borderId="6" xfId="0" applyFont="1" applyFill="1" applyBorder="1" applyAlignment="1"/>
    <xf numFmtId="0" fontId="15" fillId="3" borderId="10" xfId="0" applyFont="1" applyFill="1" applyBorder="1" applyAlignment="1"/>
    <xf numFmtId="0" fontId="15" fillId="10" borderId="9" xfId="0" applyFont="1" applyFill="1" applyBorder="1" applyAlignment="1"/>
    <xf numFmtId="0" fontId="15" fillId="10" borderId="6" xfId="0" applyFont="1" applyFill="1" applyBorder="1" applyAlignment="1"/>
    <xf numFmtId="0" fontId="15" fillId="10" borderId="10" xfId="0" applyFont="1" applyFill="1" applyBorder="1" applyAlignment="1"/>
    <xf numFmtId="0" fontId="0" fillId="0" borderId="0" xfId="0" applyProtection="1">
      <protection hidden="1"/>
    </xf>
    <xf numFmtId="166" fontId="0" fillId="0" borderId="0" xfId="0" applyNumberFormat="1" applyProtection="1">
      <protection hidden="1"/>
    </xf>
    <xf numFmtId="167" fontId="0" fillId="0" borderId="0" xfId="1" applyNumberFormat="1" applyFont="1" applyProtection="1">
      <protection hidden="1"/>
    </xf>
    <xf numFmtId="10" fontId="17" fillId="11" borderId="8" xfId="0" applyNumberFormat="1" applyFont="1" applyFill="1" applyBorder="1" applyProtection="1">
      <protection locked="0"/>
    </xf>
    <xf numFmtId="0" fontId="14" fillId="6" borderId="8" xfId="0" applyFont="1" applyFill="1" applyBorder="1" applyProtection="1">
      <protection locked="0"/>
    </xf>
    <xf numFmtId="3" fontId="14" fillId="6" borderId="8" xfId="0" applyNumberFormat="1" applyFont="1" applyFill="1" applyBorder="1" applyProtection="1">
      <protection locked="0"/>
    </xf>
    <xf numFmtId="10" fontId="14" fillId="2" borderId="8" xfId="0" applyNumberFormat="1" applyFont="1" applyFill="1" applyBorder="1" applyProtection="1">
      <protection locked="0"/>
    </xf>
    <xf numFmtId="3" fontId="14" fillId="2" borderId="8" xfId="0" applyNumberFormat="1" applyFont="1" applyFill="1" applyBorder="1" applyProtection="1">
      <protection locked="0"/>
    </xf>
    <xf numFmtId="1" fontId="14" fillId="2" borderId="8" xfId="0" applyNumberFormat="1" applyFont="1" applyFill="1" applyBorder="1" applyProtection="1">
      <protection locked="0"/>
    </xf>
    <xf numFmtId="0" fontId="14" fillId="2" borderId="8" xfId="0" applyFont="1" applyFill="1" applyBorder="1" applyAlignment="1" applyProtection="1">
      <alignment horizontal="right"/>
      <protection locked="0"/>
    </xf>
    <xf numFmtId="165" fontId="0" fillId="0" borderId="0" xfId="2" applyNumberFormat="1" applyFont="1" applyProtection="1">
      <protection hidden="1"/>
    </xf>
    <xf numFmtId="0" fontId="19" fillId="5" borderId="0" xfId="3" applyFill="1" applyBorder="1" applyAlignment="1">
      <alignment horizontal="right"/>
    </xf>
    <xf numFmtId="0" fontId="19" fillId="5" borderId="0" xfId="3" applyFill="1"/>
    <xf numFmtId="0" fontId="0" fillId="5" borderId="0" xfId="0" applyFill="1" applyBorder="1" applyAlignment="1">
      <alignment horizontal="left" wrapText="1"/>
    </xf>
    <xf numFmtId="0" fontId="14" fillId="3" borderId="9" xfId="0" applyFont="1" applyFill="1" applyBorder="1" applyAlignment="1">
      <alignment horizontal="left" wrapText="1"/>
    </xf>
    <xf numFmtId="0" fontId="14" fillId="3" borderId="6" xfId="0" applyFont="1" applyFill="1" applyBorder="1" applyAlignment="1">
      <alignment horizontal="left" wrapText="1"/>
    </xf>
    <xf numFmtId="0" fontId="14" fillId="3" borderId="10" xfId="0" applyFont="1" applyFill="1" applyBorder="1" applyAlignment="1">
      <alignment horizontal="left" wrapText="1"/>
    </xf>
    <xf numFmtId="0" fontId="6" fillId="5" borderId="0" xfId="0" applyFont="1" applyFill="1" applyBorder="1" applyAlignment="1" applyProtection="1">
      <alignment horizontal="left"/>
      <protection locked="0"/>
    </xf>
    <xf numFmtId="0" fontId="18" fillId="5" borderId="0" xfId="0" applyFont="1" applyFill="1" applyBorder="1" applyAlignment="1">
      <alignment horizontal="left"/>
    </xf>
    <xf numFmtId="0" fontId="20" fillId="5" borderId="0" xfId="0" applyFont="1" applyFill="1" applyAlignment="1">
      <alignment horizontal="right" wrapText="1"/>
    </xf>
    <xf numFmtId="0" fontId="11" fillId="5" borderId="0" xfId="0" applyNumberFormat="1" applyFont="1" applyFill="1" applyAlignment="1">
      <alignment horizontal="center" vertical="center"/>
    </xf>
    <xf numFmtId="0" fontId="10" fillId="5" borderId="0" xfId="0" applyFont="1" applyFill="1" applyAlignment="1">
      <alignment horizontal="center" vertical="center"/>
    </xf>
    <xf numFmtId="0" fontId="13" fillId="5" borderId="0" xfId="0" applyFont="1" applyFill="1" applyAlignment="1" applyProtection="1">
      <alignment horizontal="right"/>
    </xf>
    <xf numFmtId="0" fontId="0" fillId="5" borderId="0" xfId="0" applyFill="1" applyAlignment="1" applyProtection="1">
      <alignment horizontal="right" vertical="top"/>
    </xf>
    <xf numFmtId="0" fontId="0" fillId="0" borderId="0" xfId="0" applyFill="1" applyAlignment="1">
      <alignment horizontal="left" vertical="center" wrapText="1"/>
    </xf>
  </cellXfs>
  <cellStyles count="4">
    <cellStyle name="Comma" xfId="2" builtinId="3"/>
    <cellStyle name="Hyperlink" xfId="3" builtinId="8"/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CC0000"/>
      <color rgb="FFB4FF81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807-4C2E-8B06-C3558E60298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807-4C2E-8B06-C3558E60298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807-4C2E-8B06-C3558E60298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807-4C2E-8B06-C3558E60298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9807-4C2E-8B06-C3558E60298C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9807-4C2E-8B06-C3558E60298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Infografics!$G$37:$G$42</c:f>
              <c:strCache>
                <c:ptCount val="5"/>
                <c:pt idx="0">
                  <c:v>Ineffectiveness</c:v>
                </c:pt>
                <c:pt idx="1">
                  <c:v>Sickleave</c:v>
                </c:pt>
                <c:pt idx="2">
                  <c:v>Fluctuation</c:v>
                </c:pt>
                <c:pt idx="3">
                  <c:v>Injuries</c:v>
                </c:pt>
                <c:pt idx="4">
                  <c:v>Strikes</c:v>
                </c:pt>
              </c:strCache>
            </c:strRef>
          </c:cat>
          <c:val>
            <c:numRef>
              <c:f>Infografics!$H$37:$H$42</c:f>
              <c:numCache>
                <c:formatCode>0.0%</c:formatCode>
                <c:ptCount val="5"/>
                <c:pt idx="0">
                  <c:v>0.80036012313593852</c:v>
                </c:pt>
                <c:pt idx="1">
                  <c:v>8.6224861308419068E-2</c:v>
                </c:pt>
                <c:pt idx="2">
                  <c:v>5.8653842357266082E-2</c:v>
                </c:pt>
                <c:pt idx="3">
                  <c:v>5.4761173198376339E-2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9807-4C2E-8B06-C3558E60298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31F-4B56-9248-6A343E8E0B4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31F-4B56-9248-6A343E8E0B4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31F-4B56-9248-6A343E8E0B4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31F-4B56-9248-6A343E8E0B4B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C31F-4B56-9248-6A343E8E0B4B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C31F-4B56-9248-6A343E8E0B4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Infografics!$D$37:$D$42</c:f>
              <c:strCache>
                <c:ptCount val="5"/>
                <c:pt idx="0">
                  <c:v>Ineffectiveness</c:v>
                </c:pt>
                <c:pt idx="1">
                  <c:v>Sickleave</c:v>
                </c:pt>
                <c:pt idx="2">
                  <c:v>Fluctuation</c:v>
                </c:pt>
                <c:pt idx="3">
                  <c:v>Injuries</c:v>
                </c:pt>
                <c:pt idx="4">
                  <c:v>Strikes</c:v>
                </c:pt>
              </c:strCache>
            </c:strRef>
          </c:cat>
          <c:val>
            <c:numRef>
              <c:f>Infografics!$E$37:$E$42</c:f>
              <c:numCache>
                <c:formatCode>_-* #,##0\ _€_-;\-* #,##0\ _€_-;_-* "-"??\ _€_-;_-@_-</c:formatCode>
                <c:ptCount val="5"/>
                <c:pt idx="0">
                  <c:v>51000</c:v>
                </c:pt>
                <c:pt idx="1">
                  <c:v>5494.3616000000002</c:v>
                </c:pt>
                <c:pt idx="2">
                  <c:v>3737.5</c:v>
                </c:pt>
                <c:pt idx="3">
                  <c:v>3489.4540000000002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C31F-4B56-9248-6A343E8E0B4B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Infografics!$I$37</c:f>
              <c:strCache>
                <c:ptCount val="1"/>
                <c:pt idx="0">
                  <c:v>Ineffectiveness</c:v>
                </c:pt>
              </c:strCache>
            </c:strRef>
          </c:tx>
          <c:spPr>
            <a:solidFill>
              <a:schemeClr val="accent1"/>
            </a:solidFill>
            <a:ln w="19050">
              <a:solidFill>
                <a:schemeClr val="lt1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5F2-4167-840B-1A5602CD1640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5F2-4167-840B-1A5602CD1640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5F2-4167-840B-1A5602CD1640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5F2-4167-840B-1A5602CD1640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75F2-4167-840B-1A5602CD1640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75F2-4167-840B-1A5602CD164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Infografics!$J$37</c:f>
              <c:numCache>
                <c:formatCode>_-* #,##0\ _€_-;\-* #,##0\ _€_-;_-* "-"??\ _€_-;_-@_-</c:formatCode>
                <c:ptCount val="1"/>
                <c:pt idx="0">
                  <c:v>510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75F2-4167-840B-1A5602CD1640}"/>
            </c:ext>
          </c:extLst>
        </c:ser>
        <c:ser>
          <c:idx val="1"/>
          <c:order val="1"/>
          <c:tx>
            <c:strRef>
              <c:f>Infografics!$I$38</c:f>
              <c:strCache>
                <c:ptCount val="1"/>
                <c:pt idx="0">
                  <c:v>Sickleave</c:v>
                </c:pt>
              </c:strCache>
            </c:strRef>
          </c:tx>
          <c:spPr>
            <a:solidFill>
              <a:schemeClr val="accent2"/>
            </a:solidFill>
            <a:ln w="19050">
              <a:solidFill>
                <a:schemeClr val="lt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Infografics!$J$38</c:f>
              <c:numCache>
                <c:formatCode>_-* #,##0\ _€_-;\-* #,##0\ _€_-;_-* "-"??\ _€_-;_-@_-</c:formatCode>
                <c:ptCount val="1"/>
                <c:pt idx="0">
                  <c:v>54.943615999999999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75F2-4167-840B-1A5602CD1640}"/>
            </c:ext>
          </c:extLst>
        </c:ser>
        <c:ser>
          <c:idx val="2"/>
          <c:order val="2"/>
          <c:tx>
            <c:strRef>
              <c:f>Infografics!$I$39</c:f>
              <c:strCache>
                <c:ptCount val="1"/>
                <c:pt idx="0">
                  <c:v>Fluctuation</c:v>
                </c:pt>
              </c:strCache>
            </c:strRef>
          </c:tx>
          <c:spPr>
            <a:solidFill>
              <a:schemeClr val="accent3"/>
            </a:solidFill>
            <a:ln w="19050">
              <a:solidFill>
                <a:schemeClr val="lt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Infografics!$J$39</c:f>
              <c:numCache>
                <c:formatCode>_-* #,##0\ _€_-;\-* #,##0\ _€_-;_-* "-"??\ _€_-;_-@_-</c:formatCode>
                <c:ptCount val="1"/>
                <c:pt idx="0">
                  <c:v>37.375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75F2-4167-840B-1A5602CD1640}"/>
            </c:ext>
          </c:extLst>
        </c:ser>
        <c:ser>
          <c:idx val="3"/>
          <c:order val="3"/>
          <c:tx>
            <c:strRef>
              <c:f>Infografics!$I$40</c:f>
              <c:strCache>
                <c:ptCount val="1"/>
                <c:pt idx="0">
                  <c:v>Injuries</c:v>
                </c:pt>
              </c:strCache>
            </c:strRef>
          </c:tx>
          <c:spPr>
            <a:solidFill>
              <a:schemeClr val="accent4"/>
            </a:solidFill>
            <a:ln w="19050">
              <a:solidFill>
                <a:schemeClr val="lt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Infografics!$J$40</c:f>
              <c:numCache>
                <c:formatCode>_-* #,##0\ _€_-;\-* #,##0\ _€_-;_-* "-"??\ _€_-;_-@_-</c:formatCode>
                <c:ptCount val="1"/>
                <c:pt idx="0">
                  <c:v>34.894539999999999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75F2-4167-840B-1A5602CD1640}"/>
            </c:ext>
          </c:extLst>
        </c:ser>
        <c:ser>
          <c:idx val="4"/>
          <c:order val="4"/>
          <c:tx>
            <c:strRef>
              <c:f>Infografics!$I$41</c:f>
              <c:strCache>
                <c:ptCount val="1"/>
                <c:pt idx="0">
                  <c:v>Strikes</c:v>
                </c:pt>
              </c:strCache>
            </c:strRef>
          </c:tx>
          <c:spPr>
            <a:solidFill>
              <a:schemeClr val="accent5"/>
            </a:solidFill>
            <a:ln w="19050">
              <a:solidFill>
                <a:schemeClr val="lt1"/>
              </a:solidFill>
            </a:ln>
            <a:effectLst/>
          </c:spPr>
          <c:invertIfNegative val="0"/>
          <c:val>
            <c:numRef>
              <c:f>Infografics!$J$41</c:f>
              <c:numCache>
                <c:formatCode>_-* #,##0\ _€_-;\-* #,##0\ _€_-;_-* "-"??\ _€_-;_-@_-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75F2-4167-840B-1A5602CD1640}"/>
            </c:ext>
          </c:extLst>
        </c:ser>
        <c:ser>
          <c:idx val="5"/>
          <c:order val="5"/>
          <c:tx>
            <c:strRef>
              <c:f>Infografics!$I$42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chemeClr val="accent6"/>
            </a:solidFill>
            <a:ln w="19050">
              <a:solidFill>
                <a:schemeClr val="lt1"/>
              </a:solidFill>
            </a:ln>
            <a:effectLst/>
          </c:spPr>
          <c:invertIfNegative val="0"/>
          <c:val>
            <c:numRef>
              <c:f>Infografics!$J$42</c:f>
            </c:numRef>
          </c:val>
          <c:extLst>
            <c:ext xmlns:c16="http://schemas.microsoft.com/office/drawing/2014/chart" uri="{C3380CC4-5D6E-409C-BE32-E72D297353CC}">
              <c16:uniqueId val="{00000011-75F2-4167-840B-1A5602CD16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358225272"/>
        <c:axId val="358225928"/>
      </c:barChart>
      <c:catAx>
        <c:axId val="358225272"/>
        <c:scaling>
          <c:orientation val="minMax"/>
        </c:scaling>
        <c:delete val="0"/>
        <c:axPos val="b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58225928"/>
        <c:crosses val="autoZero"/>
        <c:auto val="1"/>
        <c:lblAlgn val="ctr"/>
        <c:lblOffset val="100"/>
        <c:noMultiLvlLbl val="0"/>
      </c:catAx>
      <c:valAx>
        <c:axId val="3582259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\ _€_-;\-* #,##0\ _€_-;_-* &quot;-&quot;??\ _€_-;_-@_-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582252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chart" Target="../charts/chart1.xml"/><Relationship Id="rId6" Type="http://schemas.openxmlformats.org/officeDocument/2006/relationships/image" Target="../media/image5.png"/><Relationship Id="rId5" Type="http://schemas.openxmlformats.org/officeDocument/2006/relationships/chart" Target="../charts/chart3.xml"/><Relationship Id="rId4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80281</xdr:colOff>
      <xdr:row>0</xdr:row>
      <xdr:rowOff>80336</xdr:rowOff>
    </xdr:from>
    <xdr:ext cx="1605643" cy="757719"/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81" y="80336"/>
          <a:ext cx="1605643" cy="757719"/>
        </a:xfrm>
        <a:prstGeom prst="rect">
          <a:avLst/>
        </a:prstGeom>
      </xdr:spPr>
    </xdr:pic>
    <xdr:clientData/>
  </xdr:oneCellAnchor>
  <xdr:twoCellAnchor editAs="oneCell">
    <xdr:from>
      <xdr:col>3</xdr:col>
      <xdr:colOff>4543426</xdr:colOff>
      <xdr:row>30</xdr:row>
      <xdr:rowOff>0</xdr:rowOff>
    </xdr:from>
    <xdr:to>
      <xdr:col>5</xdr:col>
      <xdr:colOff>1279</xdr:colOff>
      <xdr:row>32</xdr:row>
      <xdr:rowOff>146385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6CFC4B73-AB75-4619-9A2B-48F67C300D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00776" y="6724650"/>
          <a:ext cx="3077853" cy="52738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122464</xdr:colOff>
      <xdr:row>6</xdr:row>
      <xdr:rowOff>108858</xdr:rowOff>
    </xdr:from>
    <xdr:to>
      <xdr:col>11</xdr:col>
      <xdr:colOff>68036</xdr:colOff>
      <xdr:row>24</xdr:row>
      <xdr:rowOff>176893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7ED0E05-4997-40FF-AB88-A1CEAB4523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8986</xdr:colOff>
      <xdr:row>0</xdr:row>
      <xdr:rowOff>176893</xdr:rowOff>
    </xdr:from>
    <xdr:to>
      <xdr:col>4</xdr:col>
      <xdr:colOff>447879</xdr:colOff>
      <xdr:row>3</xdr:row>
      <xdr:rowOff>54921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A5F1488-A60E-4C75-B9DE-B59E044A20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7689" y="176893"/>
          <a:ext cx="2739270" cy="765195"/>
        </a:xfrm>
        <a:prstGeom prst="rect">
          <a:avLst/>
        </a:prstGeom>
      </xdr:spPr>
    </xdr:pic>
    <xdr:clientData/>
  </xdr:twoCellAnchor>
  <xdr:twoCellAnchor editAs="oneCell">
    <xdr:from>
      <xdr:col>8</xdr:col>
      <xdr:colOff>566880</xdr:colOff>
      <xdr:row>27</xdr:row>
      <xdr:rowOff>42581</xdr:rowOff>
    </xdr:from>
    <xdr:to>
      <xdr:col>11</xdr:col>
      <xdr:colOff>87412</xdr:colOff>
      <xdr:row>29</xdr:row>
      <xdr:rowOff>173149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2CA16AB-F95F-4943-9D0B-7BDA2C1C27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78154" y="7554751"/>
          <a:ext cx="2989069" cy="507973"/>
        </a:xfrm>
        <a:prstGeom prst="rect">
          <a:avLst/>
        </a:prstGeom>
      </xdr:spPr>
    </xdr:pic>
    <xdr:clientData/>
  </xdr:twoCellAnchor>
  <xdr:twoCellAnchor>
    <xdr:from>
      <xdr:col>1</xdr:col>
      <xdr:colOff>122463</xdr:colOff>
      <xdr:row>6</xdr:row>
      <xdr:rowOff>122464</xdr:rowOff>
    </xdr:from>
    <xdr:to>
      <xdr:col>4</xdr:col>
      <xdr:colOff>952499</xdr:colOff>
      <xdr:row>22</xdr:row>
      <xdr:rowOff>81643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B2930139-1E3F-446B-A6E8-A1E9FFE9C4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571500</xdr:colOff>
      <xdr:row>7</xdr:row>
      <xdr:rowOff>151038</xdr:rowOff>
    </xdr:from>
    <xdr:to>
      <xdr:col>11</xdr:col>
      <xdr:colOff>54426</xdr:colOff>
      <xdr:row>22</xdr:row>
      <xdr:rowOff>108856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53997328-BDD8-4FA7-BE72-45D8FF12AB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8</xdr:col>
      <xdr:colOff>544287</xdr:colOff>
      <xdr:row>3</xdr:row>
      <xdr:rowOff>204106</xdr:rowOff>
    </xdr:from>
    <xdr:to>
      <xdr:col>8</xdr:col>
      <xdr:colOff>1152808</xdr:colOff>
      <xdr:row>3</xdr:row>
      <xdr:rowOff>1453569</xdr:rowOff>
    </xdr:to>
    <xdr:pic>
      <xdr:nvPicPr>
        <xdr:cNvPr id="7" name="Picture 6" descr="Download Small PNG Medium PNG Large PNG SVG Edit Clipart">
          <a:extLst>
            <a:ext uri="{FF2B5EF4-FFF2-40B4-BE49-F238E27FC236}">
              <a16:creationId xmlns:a16="http://schemas.microsoft.com/office/drawing/2014/main" id="{43ECD33D-3266-42EB-90ED-C4121CF7CA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55561" y="1201535"/>
          <a:ext cx="608521" cy="1249463"/>
        </a:xfrm>
        <a:prstGeom prst="rect">
          <a:avLst/>
        </a:prstGeom>
      </xdr:spPr>
    </xdr:pic>
    <xdr:clientData/>
  </xdr:twoCellAnchor>
  <xdr:twoCellAnchor>
    <xdr:from>
      <xdr:col>4</xdr:col>
      <xdr:colOff>415415</xdr:colOff>
      <xdr:row>2</xdr:row>
      <xdr:rowOff>280146</xdr:rowOff>
    </xdr:from>
    <xdr:to>
      <xdr:col>4</xdr:col>
      <xdr:colOff>1625090</xdr:colOff>
      <xdr:row>5</xdr:row>
      <xdr:rowOff>38020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96D1B5D1-A11D-43D8-9814-D0AFD81B251A}"/>
            </a:ext>
          </a:extLst>
        </xdr:cNvPr>
        <xdr:cNvSpPr txBox="1"/>
      </xdr:nvSpPr>
      <xdr:spPr>
        <a:xfrm>
          <a:off x="2891915" y="739587"/>
          <a:ext cx="1209675" cy="214472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l-SI" sz="11000" b="1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∑</a:t>
          </a:r>
          <a:r>
            <a:rPr lang="sl-SI"/>
            <a:t> </a:t>
          </a:r>
          <a:endParaRPr lang="sl-SI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89646</xdr:rowOff>
    </xdr:from>
    <xdr:ext cx="1605643" cy="757719"/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647" y="89646"/>
          <a:ext cx="1605643" cy="757719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89646</xdr:rowOff>
    </xdr:from>
    <xdr:ext cx="1605643" cy="757719"/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89646"/>
          <a:ext cx="1605643" cy="757719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89646</xdr:rowOff>
    </xdr:from>
    <xdr:ext cx="1605643" cy="757719"/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89646"/>
          <a:ext cx="1605643" cy="757719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89646</xdr:rowOff>
    </xdr:from>
    <xdr:ext cx="1605643" cy="757719"/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89646"/>
          <a:ext cx="1605643" cy="757719"/>
        </a:xfrm>
        <a:prstGeom prst="rect">
          <a:avLst/>
        </a:prstGeom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89646</xdr:rowOff>
    </xdr:from>
    <xdr:ext cx="1605643" cy="757719"/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89646"/>
          <a:ext cx="1605643" cy="757719"/>
        </a:xfrm>
        <a:prstGeom prst="rect">
          <a:avLst/>
        </a:prstGeom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89646</xdr:rowOff>
    </xdr:from>
    <xdr:ext cx="1605643" cy="757719"/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89646"/>
          <a:ext cx="1605643" cy="757719"/>
        </a:xfrm>
        <a:prstGeom prst="rect">
          <a:avLst/>
        </a:prstGeom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89646</xdr:rowOff>
    </xdr:from>
    <xdr:ext cx="1605643" cy="757719"/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89646"/>
          <a:ext cx="1605643" cy="757719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or-vi.com/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or-vi.com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00B050"/>
    <outlinePr summaryBelow="0"/>
    <pageSetUpPr fitToPage="1"/>
  </sheetPr>
  <dimension ref="A1:V171"/>
  <sheetViews>
    <sheetView tabSelected="1" zoomScaleNormal="100" workbookViewId="0">
      <selection activeCell="B7" sqref="B7:D7"/>
    </sheetView>
  </sheetViews>
  <sheetFormatPr defaultRowHeight="15" x14ac:dyDescent="0.25"/>
  <cols>
    <col min="1" max="1" width="1.28515625" customWidth="1"/>
    <col min="2" max="2" width="11" style="20" customWidth="1"/>
    <col min="3" max="3" width="12.5703125" style="21" customWidth="1"/>
    <col min="4" max="4" width="87.85546875" customWidth="1"/>
    <col min="5" max="5" width="26.42578125" customWidth="1"/>
    <col min="6" max="6" width="1.7109375" style="2" customWidth="1"/>
    <col min="13" max="22" width="9.140625" style="2"/>
  </cols>
  <sheetData>
    <row r="1" spans="1:22" s="57" customFormat="1" ht="15.75" customHeight="1" x14ac:dyDescent="0.2">
      <c r="A1" s="55"/>
      <c r="B1" s="55"/>
      <c r="C1" s="55"/>
      <c r="D1" s="55"/>
      <c r="F1" s="55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0"/>
      <c r="R1" s="130"/>
      <c r="S1" s="130"/>
      <c r="T1" s="130"/>
    </row>
    <row r="2" spans="1:22" s="57" customFormat="1" ht="12.75" x14ac:dyDescent="0.2">
      <c r="A2" s="55"/>
      <c r="B2" s="55"/>
      <c r="C2" s="55"/>
      <c r="D2" s="55"/>
      <c r="E2" s="56" t="s">
        <v>124</v>
      </c>
      <c r="F2" s="55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  <c r="T2" s="130"/>
    </row>
    <row r="3" spans="1:22" s="57" customFormat="1" ht="12.75" x14ac:dyDescent="0.2">
      <c r="A3" s="55"/>
      <c r="B3" s="55"/>
      <c r="C3" s="55"/>
      <c r="D3" s="55"/>
      <c r="E3" s="56" t="s">
        <v>125</v>
      </c>
      <c r="F3" s="55"/>
      <c r="G3" s="130"/>
      <c r="H3" s="130"/>
      <c r="I3" s="130"/>
      <c r="J3" s="130"/>
      <c r="K3" s="130"/>
      <c r="L3" s="130"/>
      <c r="M3" s="130"/>
      <c r="N3" s="130"/>
      <c r="O3" s="130"/>
      <c r="P3" s="130"/>
      <c r="Q3" s="130"/>
      <c r="R3" s="130"/>
      <c r="S3" s="130"/>
      <c r="T3" s="130"/>
    </row>
    <row r="4" spans="1:22" s="57" customFormat="1" ht="12.75" x14ac:dyDescent="0.2">
      <c r="A4" s="55"/>
      <c r="B4" s="55"/>
      <c r="C4" s="55"/>
      <c r="D4" s="55"/>
      <c r="E4" s="56" t="s">
        <v>126</v>
      </c>
      <c r="F4" s="55"/>
      <c r="G4" s="130"/>
      <c r="H4" s="130"/>
      <c r="I4" s="130"/>
      <c r="J4" s="130"/>
      <c r="K4" s="130"/>
      <c r="L4" s="130"/>
      <c r="M4" s="130"/>
      <c r="N4" s="130"/>
      <c r="O4" s="130"/>
      <c r="P4" s="130"/>
      <c r="Q4" s="130"/>
      <c r="R4" s="130"/>
      <c r="S4" s="130"/>
      <c r="T4" s="130"/>
    </row>
    <row r="5" spans="1:22" s="57" customFormat="1" x14ac:dyDescent="0.25">
      <c r="A5" s="55"/>
      <c r="B5" s="55"/>
      <c r="C5" s="55"/>
      <c r="D5" s="55"/>
      <c r="E5" s="155" t="s">
        <v>154</v>
      </c>
      <c r="F5" s="55"/>
      <c r="G5" s="130"/>
      <c r="H5" s="130"/>
      <c r="I5" s="130"/>
      <c r="J5" s="130"/>
      <c r="K5" s="130"/>
      <c r="L5" s="130"/>
      <c r="M5" s="130"/>
      <c r="N5" s="130"/>
      <c r="O5" s="130"/>
      <c r="P5" s="130"/>
      <c r="Q5" s="130"/>
      <c r="R5" s="130"/>
      <c r="S5" s="130"/>
      <c r="T5" s="130"/>
    </row>
    <row r="6" spans="1:22" ht="25.5" customHeight="1" x14ac:dyDescent="0.25">
      <c r="A6" s="46"/>
      <c r="B6" s="58" t="s">
        <v>127</v>
      </c>
      <c r="C6" s="59"/>
      <c r="D6" s="60"/>
      <c r="E6" s="132" t="str">
        <f ca="1">"Date of print: "&amp;TEXT(NOW(),"yyy-Mmm-dd")</f>
        <v>Date of print: 2017-apr-20</v>
      </c>
      <c r="F6" s="46"/>
      <c r="G6" s="127"/>
      <c r="H6" s="127"/>
      <c r="I6" s="127"/>
      <c r="J6" s="127"/>
      <c r="K6" s="127"/>
      <c r="L6" s="127"/>
      <c r="M6" s="127"/>
      <c r="N6" s="127"/>
      <c r="O6" s="127"/>
      <c r="P6" s="127"/>
      <c r="Q6" s="127"/>
      <c r="R6" s="127"/>
      <c r="S6" s="127"/>
      <c r="T6" s="127"/>
    </row>
    <row r="7" spans="1:22" ht="35.25" customHeight="1" x14ac:dyDescent="0.55000000000000004">
      <c r="A7" s="46"/>
      <c r="B7" s="161" t="s">
        <v>142</v>
      </c>
      <c r="C7" s="161"/>
      <c r="D7" s="161"/>
      <c r="E7" s="46"/>
      <c r="F7" s="46"/>
      <c r="G7" s="127"/>
      <c r="H7" s="127"/>
      <c r="I7" s="127"/>
      <c r="J7" s="127"/>
      <c r="K7" s="127"/>
      <c r="L7" s="127"/>
      <c r="M7" s="127"/>
      <c r="N7" s="127"/>
      <c r="O7" s="127"/>
      <c r="P7" s="127"/>
      <c r="Q7" s="127"/>
      <c r="R7" s="127"/>
      <c r="S7" s="127"/>
      <c r="T7" s="127"/>
    </row>
    <row r="8" spans="1:22" ht="33" customHeight="1" x14ac:dyDescent="0.45">
      <c r="A8" s="46"/>
      <c r="B8" s="162" t="s">
        <v>156</v>
      </c>
      <c r="C8" s="162"/>
      <c r="D8" s="162"/>
      <c r="E8" s="162"/>
      <c r="F8" s="109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</row>
    <row r="9" spans="1:22" ht="18.75" customHeight="1" x14ac:dyDescent="0.25">
      <c r="A9" s="46"/>
      <c r="B9" s="63"/>
      <c r="C9" s="64"/>
      <c r="D9" s="65"/>
      <c r="E9" s="46"/>
      <c r="F9" s="46"/>
      <c r="G9" s="127"/>
      <c r="H9" s="127"/>
      <c r="I9" s="127"/>
      <c r="J9" s="127"/>
      <c r="K9" s="127"/>
      <c r="L9" s="127"/>
      <c r="M9" s="127"/>
      <c r="N9" s="127"/>
      <c r="O9" s="127"/>
      <c r="P9" s="127"/>
      <c r="Q9" s="127"/>
      <c r="R9" s="127"/>
      <c r="S9" s="127"/>
      <c r="T9" s="127"/>
      <c r="V9"/>
    </row>
    <row r="10" spans="1:22" ht="17.25" x14ac:dyDescent="0.3">
      <c r="A10" s="46"/>
      <c r="B10" s="135" t="s">
        <v>155</v>
      </c>
      <c r="C10" s="136"/>
      <c r="D10" s="136"/>
      <c r="E10" s="137"/>
      <c r="F10" s="62"/>
      <c r="G10" s="127"/>
      <c r="H10" s="127"/>
      <c r="I10" s="127"/>
      <c r="J10" s="127"/>
      <c r="K10" s="127"/>
      <c r="L10" s="127"/>
      <c r="M10" s="127"/>
      <c r="N10" s="127"/>
      <c r="O10" s="127"/>
      <c r="P10" s="127"/>
      <c r="Q10" s="127"/>
      <c r="R10" s="127"/>
      <c r="S10" s="127"/>
      <c r="T10" s="127"/>
    </row>
    <row r="11" spans="1:22" ht="17.25" x14ac:dyDescent="0.3">
      <c r="A11" s="46"/>
      <c r="B11" s="138" t="s">
        <v>144</v>
      </c>
      <c r="C11" s="139"/>
      <c r="D11" s="139"/>
      <c r="E11" s="153" t="s">
        <v>145</v>
      </c>
      <c r="F11" s="62"/>
      <c r="G11" s="127"/>
      <c r="H11" s="127"/>
      <c r="I11" s="127"/>
      <c r="J11" s="127"/>
      <c r="K11" s="127"/>
      <c r="L11" s="127"/>
      <c r="M11" s="127"/>
      <c r="N11" s="127"/>
      <c r="O11" s="127"/>
      <c r="P11" s="127"/>
      <c r="Q11" s="127"/>
      <c r="R11" s="127"/>
      <c r="S11" s="127"/>
      <c r="T11" s="127"/>
    </row>
    <row r="12" spans="1:22" ht="17.25" x14ac:dyDescent="0.3">
      <c r="A12" s="46"/>
      <c r="B12" s="138" t="s">
        <v>143</v>
      </c>
      <c r="C12" s="139"/>
      <c r="D12" s="140"/>
      <c r="E12" s="148">
        <v>100</v>
      </c>
      <c r="F12" s="62"/>
      <c r="G12" s="127"/>
      <c r="H12" s="127"/>
      <c r="I12" s="127"/>
      <c r="J12" s="127"/>
      <c r="K12" s="127"/>
      <c r="L12" s="127"/>
      <c r="M12" s="127"/>
      <c r="N12" s="127"/>
      <c r="O12" s="127"/>
      <c r="P12" s="127"/>
      <c r="Q12" s="127"/>
      <c r="R12" s="127"/>
      <c r="S12" s="127"/>
      <c r="T12" s="127"/>
    </row>
    <row r="13" spans="1:22" ht="17.25" x14ac:dyDescent="0.3">
      <c r="A13" s="46"/>
      <c r="B13" s="138" t="str">
        <f>"Annual cost of workforce (salaries, bonuses, benefits, etc.) - (in "&amp;E11&amp;")"</f>
        <v>Annual cost of workforce (salaries, bonuses, benefits, etc.) - (in €)</v>
      </c>
      <c r="C13" s="139"/>
      <c r="D13" s="140"/>
      <c r="E13" s="149">
        <v>2200000</v>
      </c>
      <c r="F13" s="62"/>
      <c r="G13" s="127"/>
      <c r="H13" s="127"/>
      <c r="I13" s="127"/>
      <c r="J13" s="127"/>
      <c r="K13" s="127"/>
      <c r="L13" s="127"/>
      <c r="M13" s="127"/>
      <c r="N13" s="127"/>
      <c r="O13" s="127"/>
      <c r="P13" s="127"/>
      <c r="Q13" s="127"/>
      <c r="R13" s="127"/>
      <c r="S13" s="127"/>
      <c r="T13" s="127"/>
    </row>
    <row r="14" spans="1:22" ht="17.25" x14ac:dyDescent="0.3">
      <c r="A14" s="46"/>
      <c r="B14" s="141" t="s">
        <v>147</v>
      </c>
      <c r="C14" s="142"/>
      <c r="D14" s="143"/>
      <c r="E14" s="150">
        <v>4.0500000000000001E-2</v>
      </c>
      <c r="F14" s="62"/>
      <c r="G14" s="127"/>
      <c r="H14" s="127"/>
      <c r="I14" s="127"/>
      <c r="J14" s="127"/>
      <c r="K14" s="127"/>
      <c r="L14" s="127"/>
      <c r="M14" s="127"/>
      <c r="N14" s="127"/>
      <c r="O14" s="127"/>
      <c r="P14" s="127"/>
      <c r="Q14" s="127"/>
      <c r="R14" s="127"/>
      <c r="S14" s="127"/>
      <c r="T14" s="127"/>
    </row>
    <row r="15" spans="1:22" ht="17.25" x14ac:dyDescent="0.3">
      <c r="A15" s="46"/>
      <c r="B15" s="141" t="s">
        <v>157</v>
      </c>
      <c r="C15" s="142"/>
      <c r="D15" s="143"/>
      <c r="E15" s="150">
        <v>0.05</v>
      </c>
      <c r="F15" s="62"/>
      <c r="G15" s="127"/>
      <c r="H15" s="127"/>
      <c r="I15" s="127"/>
      <c r="J15" s="127"/>
      <c r="K15" s="127"/>
      <c r="L15" s="127"/>
      <c r="M15" s="127"/>
      <c r="N15" s="127"/>
      <c r="O15" s="127"/>
      <c r="P15" s="127"/>
      <c r="Q15" s="127"/>
      <c r="R15" s="127"/>
      <c r="S15" s="127"/>
      <c r="T15" s="127"/>
    </row>
    <row r="16" spans="1:22" ht="17.25" x14ac:dyDescent="0.3">
      <c r="A16" s="46"/>
      <c r="B16" s="141" t="str">
        <f>"Cost of selection process and employment  - (in "&amp;E11&amp;")"</f>
        <v>Cost of selection process and employment  - (in €)</v>
      </c>
      <c r="C16" s="142"/>
      <c r="D16" s="143"/>
      <c r="E16" s="151">
        <v>1000</v>
      </c>
      <c r="F16" s="62"/>
      <c r="G16" s="127"/>
      <c r="H16" s="127"/>
      <c r="I16" s="127"/>
      <c r="J16" s="127"/>
      <c r="K16" s="127"/>
      <c r="L16" s="127"/>
      <c r="M16" s="127"/>
      <c r="N16" s="127"/>
      <c r="O16" s="127"/>
      <c r="P16" s="127"/>
      <c r="Q16" s="127"/>
      <c r="R16" s="127"/>
      <c r="S16" s="127"/>
      <c r="T16" s="127"/>
    </row>
    <row r="17" spans="1:20" ht="17.25" x14ac:dyDescent="0.3">
      <c r="A17" s="46"/>
      <c r="B17" s="141" t="str">
        <f>"Cost of vacancy advertising - (in "&amp;E11&amp;")"</f>
        <v>Cost of vacancy advertising - (in €)</v>
      </c>
      <c r="C17" s="142"/>
      <c r="D17" s="143"/>
      <c r="E17" s="151">
        <v>200</v>
      </c>
      <c r="F17" s="62"/>
      <c r="G17" s="127"/>
      <c r="H17" s="127"/>
      <c r="I17" s="127"/>
      <c r="J17" s="127"/>
      <c r="K17" s="127"/>
      <c r="L17" s="127"/>
      <c r="M17" s="127"/>
      <c r="N17" s="127"/>
      <c r="O17" s="127"/>
      <c r="P17" s="127"/>
      <c r="Q17" s="127"/>
      <c r="R17" s="127"/>
      <c r="S17" s="127"/>
      <c r="T17" s="127"/>
    </row>
    <row r="18" spans="1:20" ht="17.25" x14ac:dyDescent="0.3">
      <c r="A18" s="46"/>
      <c r="B18" s="141" t="str">
        <f>"Cost of medical examination - (in "&amp;E11&amp;")"</f>
        <v>Cost of medical examination - (in €)</v>
      </c>
      <c r="C18" s="142"/>
      <c r="D18" s="143"/>
      <c r="E18" s="151">
        <v>100</v>
      </c>
      <c r="F18" s="62"/>
      <c r="G18" s="127"/>
      <c r="H18" s="127"/>
      <c r="I18" s="127"/>
      <c r="J18" s="127"/>
      <c r="K18" s="127"/>
      <c r="L18" s="127"/>
      <c r="M18" s="127"/>
      <c r="N18" s="127"/>
      <c r="O18" s="127"/>
      <c r="P18" s="127"/>
      <c r="Q18" s="127"/>
      <c r="R18" s="127"/>
      <c r="S18" s="127"/>
      <c r="T18" s="127"/>
    </row>
    <row r="19" spans="1:20" ht="17.25" x14ac:dyDescent="0.3">
      <c r="A19" s="46"/>
      <c r="B19" s="141" t="str">
        <f>"Cost of occupational safety training and test - (in "&amp;E11&amp;")"</f>
        <v>Cost of occupational safety training and test - (in €)</v>
      </c>
      <c r="C19" s="142"/>
      <c r="D19" s="143"/>
      <c r="E19" s="151">
        <v>40</v>
      </c>
      <c r="F19" s="62"/>
      <c r="G19" s="127"/>
      <c r="H19" s="127"/>
      <c r="I19" s="127"/>
      <c r="J19" s="127"/>
      <c r="K19" s="127"/>
      <c r="L19" s="127"/>
      <c r="M19" s="127"/>
      <c r="N19" s="127"/>
      <c r="O19" s="127"/>
      <c r="P19" s="127"/>
      <c r="Q19" s="127"/>
      <c r="R19" s="127"/>
      <c r="S19" s="127"/>
      <c r="T19" s="127"/>
    </row>
    <row r="20" spans="1:20" ht="17.25" x14ac:dyDescent="0.3">
      <c r="A20" s="46"/>
      <c r="B20" s="141" t="s">
        <v>146</v>
      </c>
      <c r="C20" s="142"/>
      <c r="D20" s="143"/>
      <c r="E20" s="152">
        <v>260</v>
      </c>
      <c r="F20" s="62"/>
      <c r="G20" s="127"/>
      <c r="H20" s="127"/>
      <c r="I20" s="127"/>
      <c r="J20" s="127"/>
      <c r="K20" s="127"/>
      <c r="L20" s="127"/>
      <c r="M20" s="127"/>
      <c r="N20" s="127"/>
      <c r="O20" s="127"/>
      <c r="P20" s="127"/>
      <c r="Q20" s="127"/>
      <c r="R20" s="127"/>
      <c r="S20" s="127"/>
      <c r="T20" s="127"/>
    </row>
    <row r="21" spans="1:20" ht="17.25" x14ac:dyDescent="0.3">
      <c r="A21" s="46"/>
      <c r="B21" s="138" t="str">
        <f>"Annual revenues - (in "&amp;E11&amp;")"</f>
        <v>Annual revenues - (in €)</v>
      </c>
      <c r="C21" s="139"/>
      <c r="D21" s="140"/>
      <c r="E21" s="149">
        <v>10000000</v>
      </c>
      <c r="F21" s="62"/>
      <c r="G21" s="127"/>
      <c r="H21" s="127"/>
      <c r="I21" s="127"/>
      <c r="J21" s="127"/>
      <c r="K21" s="127"/>
      <c r="L21" s="127"/>
      <c r="M21" s="127"/>
      <c r="N21" s="127"/>
      <c r="O21" s="127"/>
      <c r="P21" s="127"/>
      <c r="Q21" s="127"/>
      <c r="R21" s="127"/>
      <c r="S21" s="127"/>
      <c r="T21" s="127"/>
    </row>
    <row r="22" spans="1:20" ht="17.25" x14ac:dyDescent="0.3">
      <c r="A22" s="46"/>
      <c r="B22" s="138" t="str">
        <f>"Annual cost of purchased goods / materials / services - (in "&amp;E11&amp;")"</f>
        <v>Annual cost of purchased goods / materials / services - (in €)</v>
      </c>
      <c r="C22" s="139"/>
      <c r="D22" s="140"/>
      <c r="E22" s="149">
        <v>5000000</v>
      </c>
      <c r="F22" s="62"/>
      <c r="G22" s="127"/>
      <c r="H22" s="127"/>
      <c r="I22" s="127"/>
      <c r="J22" s="127"/>
      <c r="K22" s="127"/>
      <c r="L22" s="127"/>
      <c r="M22" s="127"/>
      <c r="N22" s="127"/>
      <c r="O22" s="127"/>
      <c r="P22" s="127"/>
      <c r="Q22" s="127"/>
      <c r="R22" s="127"/>
      <c r="S22" s="127"/>
      <c r="T22" s="127"/>
    </row>
    <row r="23" spans="1:20" ht="17.25" x14ac:dyDescent="0.3">
      <c r="A23" s="46"/>
      <c r="B23" s="138" t="s">
        <v>148</v>
      </c>
      <c r="C23" s="139"/>
      <c r="D23" s="140"/>
      <c r="E23" s="148">
        <v>0</v>
      </c>
      <c r="F23" s="46"/>
      <c r="G23" s="127"/>
      <c r="H23" s="127"/>
      <c r="I23" s="127"/>
      <c r="J23" s="127"/>
      <c r="K23" s="127"/>
      <c r="L23" s="127"/>
      <c r="M23" s="127"/>
      <c r="N23" s="127"/>
      <c r="O23" s="127"/>
      <c r="P23" s="127"/>
      <c r="Q23" s="127"/>
      <c r="R23" s="127"/>
      <c r="S23" s="127"/>
      <c r="T23" s="127"/>
    </row>
    <row r="24" spans="1:20" ht="36" customHeight="1" x14ac:dyDescent="0.3">
      <c r="A24" s="46"/>
      <c r="B24" s="158" t="s">
        <v>149</v>
      </c>
      <c r="C24" s="159"/>
      <c r="D24" s="160"/>
      <c r="E24" s="147">
        <v>0.01</v>
      </c>
      <c r="F24" s="62"/>
      <c r="G24" s="127"/>
      <c r="H24" s="127"/>
      <c r="I24" s="127"/>
      <c r="J24" s="127"/>
      <c r="K24" s="127"/>
      <c r="L24" s="127"/>
      <c r="M24" s="127"/>
      <c r="N24" s="127"/>
      <c r="O24" s="127"/>
      <c r="P24" s="127"/>
      <c r="Q24" s="127"/>
      <c r="R24" s="127"/>
      <c r="S24" s="127"/>
      <c r="T24" s="127"/>
    </row>
    <row r="25" spans="1:20" s="2" customFormat="1" x14ac:dyDescent="0.25">
      <c r="A25" s="46"/>
      <c r="B25" s="63"/>
      <c r="C25" s="62"/>
      <c r="D25" s="62"/>
      <c r="E25" s="72"/>
      <c r="F25" s="46"/>
      <c r="G25" s="127"/>
      <c r="H25" s="127"/>
      <c r="I25" s="127"/>
      <c r="J25" s="127"/>
      <c r="K25" s="127"/>
      <c r="L25" s="127"/>
      <c r="M25" s="127"/>
      <c r="N25" s="127"/>
      <c r="O25" s="127"/>
      <c r="P25" s="127"/>
      <c r="Q25" s="127"/>
      <c r="R25" s="127"/>
      <c r="S25" s="127"/>
      <c r="T25" s="127"/>
    </row>
    <row r="26" spans="1:20" s="2" customFormat="1" ht="30.75" customHeight="1" x14ac:dyDescent="0.25">
      <c r="A26" s="46"/>
      <c r="B26" s="157" t="s">
        <v>150</v>
      </c>
      <c r="C26" s="157"/>
      <c r="D26" s="157"/>
      <c r="E26" s="157"/>
      <c r="F26" s="46"/>
      <c r="G26" s="127"/>
      <c r="H26" s="127"/>
      <c r="I26" s="127"/>
      <c r="J26" s="127"/>
      <c r="K26" s="127"/>
      <c r="L26" s="127"/>
      <c r="M26" s="127"/>
      <c r="N26" s="127"/>
      <c r="O26" s="127"/>
      <c r="P26" s="127"/>
      <c r="Q26" s="127"/>
      <c r="R26" s="127"/>
      <c r="S26" s="127"/>
      <c r="T26" s="127"/>
    </row>
    <row r="27" spans="1:20" s="2" customFormat="1" x14ac:dyDescent="0.25">
      <c r="A27" s="46"/>
      <c r="B27" s="63" t="s">
        <v>151</v>
      </c>
      <c r="C27" s="62"/>
      <c r="D27" s="62"/>
      <c r="E27" s="72"/>
      <c r="F27" s="46"/>
      <c r="G27" s="127"/>
      <c r="H27" s="127"/>
      <c r="I27" s="127"/>
      <c r="J27" s="127"/>
      <c r="K27" s="127"/>
      <c r="L27" s="127"/>
      <c r="M27" s="127"/>
      <c r="N27" s="127"/>
      <c r="O27" s="127"/>
      <c r="P27" s="127"/>
      <c r="Q27" s="127"/>
      <c r="R27" s="127"/>
      <c r="S27" s="127"/>
      <c r="T27" s="127"/>
    </row>
    <row r="28" spans="1:20" s="2" customFormat="1" x14ac:dyDescent="0.25">
      <c r="A28" s="46"/>
      <c r="B28" s="63" t="s">
        <v>152</v>
      </c>
      <c r="C28" s="62"/>
      <c r="D28" s="62"/>
      <c r="E28" s="72"/>
      <c r="F28" s="46"/>
      <c r="G28" s="127"/>
      <c r="H28" s="127"/>
      <c r="I28" s="127"/>
      <c r="J28" s="127"/>
      <c r="K28" s="127"/>
      <c r="L28" s="127"/>
      <c r="M28" s="127"/>
      <c r="N28" s="127"/>
      <c r="O28" s="127"/>
      <c r="P28" s="127"/>
      <c r="Q28" s="127"/>
      <c r="R28" s="127"/>
      <c r="S28" s="127"/>
      <c r="T28" s="127"/>
    </row>
    <row r="29" spans="1:20" s="2" customFormat="1" ht="30" customHeight="1" x14ac:dyDescent="0.25">
      <c r="A29" s="46"/>
      <c r="B29" s="157" t="s">
        <v>153</v>
      </c>
      <c r="C29" s="157"/>
      <c r="D29" s="157"/>
      <c r="E29" s="157"/>
      <c r="F29" s="46"/>
      <c r="G29" s="127"/>
      <c r="H29" s="127"/>
      <c r="I29" s="127"/>
      <c r="J29" s="127"/>
      <c r="K29" s="127"/>
      <c r="L29" s="127"/>
      <c r="M29" s="127"/>
      <c r="N29" s="127"/>
      <c r="O29" s="127"/>
      <c r="P29" s="127"/>
      <c r="Q29" s="127"/>
      <c r="R29" s="127"/>
      <c r="S29" s="127"/>
      <c r="T29" s="127"/>
    </row>
    <row r="30" spans="1:20" s="2" customFormat="1" x14ac:dyDescent="0.25">
      <c r="A30" s="46"/>
      <c r="B30" s="63"/>
      <c r="C30" s="62"/>
      <c r="D30" s="62"/>
      <c r="E30" s="72"/>
      <c r="F30" s="46"/>
      <c r="G30" s="127"/>
      <c r="H30" s="127"/>
      <c r="I30" s="127"/>
      <c r="J30" s="127"/>
      <c r="K30" s="127"/>
      <c r="L30" s="127"/>
      <c r="M30" s="127"/>
      <c r="N30" s="127"/>
      <c r="O30" s="127"/>
      <c r="P30" s="127"/>
      <c r="Q30" s="127"/>
      <c r="R30" s="127"/>
      <c r="S30" s="127"/>
      <c r="T30" s="127"/>
    </row>
    <row r="31" spans="1:20" s="2" customFormat="1" x14ac:dyDescent="0.25">
      <c r="A31" s="46"/>
      <c r="B31" s="63"/>
      <c r="C31" s="62"/>
      <c r="D31" s="62"/>
      <c r="E31" s="72"/>
      <c r="F31" s="46"/>
      <c r="G31" s="127"/>
      <c r="H31" s="127"/>
      <c r="I31" s="127"/>
      <c r="J31" s="127"/>
      <c r="K31" s="127"/>
      <c r="L31" s="127"/>
      <c r="M31" s="127"/>
      <c r="N31" s="127"/>
      <c r="O31" s="127"/>
      <c r="P31" s="127"/>
      <c r="Q31" s="127"/>
      <c r="R31" s="127"/>
      <c r="S31" s="127"/>
      <c r="T31" s="127"/>
    </row>
    <row r="32" spans="1:20" s="2" customFormat="1" x14ac:dyDescent="0.25">
      <c r="A32" s="46"/>
      <c r="B32" s="63"/>
      <c r="C32" s="62"/>
      <c r="D32" s="62"/>
      <c r="E32" s="72"/>
      <c r="F32" s="46"/>
      <c r="G32" s="127"/>
      <c r="H32" s="127"/>
      <c r="I32" s="127"/>
      <c r="J32" s="127"/>
      <c r="K32" s="127"/>
      <c r="L32" s="127"/>
      <c r="M32" s="127"/>
      <c r="N32" s="127"/>
      <c r="O32" s="127"/>
      <c r="P32" s="127"/>
      <c r="Q32" s="127"/>
      <c r="R32" s="127"/>
      <c r="S32" s="127"/>
      <c r="T32" s="127"/>
    </row>
    <row r="33" spans="1:20" s="2" customFormat="1" x14ac:dyDescent="0.25">
      <c r="A33" s="46"/>
      <c r="B33" s="63"/>
      <c r="C33" s="62"/>
      <c r="D33" s="62"/>
      <c r="E33" s="72"/>
      <c r="F33" s="46"/>
      <c r="G33" s="127"/>
      <c r="H33" s="127"/>
      <c r="I33" s="127"/>
      <c r="J33" s="127"/>
      <c r="K33" s="127"/>
      <c r="L33" s="127"/>
      <c r="M33" s="127"/>
      <c r="N33" s="127"/>
      <c r="O33" s="127"/>
      <c r="P33" s="127"/>
      <c r="Q33" s="127"/>
      <c r="R33" s="127"/>
      <c r="S33" s="127"/>
      <c r="T33" s="127"/>
    </row>
    <row r="34" spans="1:20" s="2" customFormat="1" x14ac:dyDescent="0.25">
      <c r="A34" s="127"/>
      <c r="B34" s="128"/>
      <c r="C34" s="129"/>
      <c r="D34" s="127"/>
      <c r="E34" s="127"/>
      <c r="F34" s="127"/>
      <c r="G34" s="127"/>
      <c r="H34" s="127"/>
      <c r="I34" s="127"/>
      <c r="J34" s="127"/>
      <c r="K34" s="127"/>
      <c r="L34" s="127"/>
      <c r="M34" s="127"/>
      <c r="N34" s="127"/>
      <c r="O34" s="127"/>
      <c r="P34" s="127"/>
      <c r="Q34" s="127"/>
      <c r="R34" s="127"/>
      <c r="S34" s="127"/>
      <c r="T34" s="127"/>
    </row>
    <row r="35" spans="1:20" x14ac:dyDescent="0.25">
      <c r="A35" s="127"/>
      <c r="B35" s="128"/>
      <c r="C35" s="129"/>
      <c r="D35" s="127"/>
      <c r="E35" s="127"/>
      <c r="F35" s="127"/>
      <c r="G35" s="127"/>
      <c r="H35" s="127"/>
      <c r="I35" s="127"/>
      <c r="J35" s="127"/>
      <c r="K35" s="127"/>
      <c r="L35" s="127"/>
      <c r="M35" s="127"/>
      <c r="N35" s="127"/>
      <c r="O35" s="127"/>
      <c r="P35" s="127"/>
      <c r="Q35" s="127"/>
      <c r="R35" s="127"/>
      <c r="S35" s="127"/>
      <c r="T35" s="127"/>
    </row>
    <row r="36" spans="1:20" x14ac:dyDescent="0.25">
      <c r="A36" s="127"/>
      <c r="B36" s="128"/>
      <c r="C36" s="129"/>
      <c r="D36" s="127"/>
      <c r="E36" s="127"/>
      <c r="F36" s="127"/>
      <c r="G36" s="127"/>
      <c r="H36" s="127"/>
      <c r="I36" s="127"/>
      <c r="J36" s="127"/>
      <c r="K36" s="127"/>
      <c r="L36" s="127"/>
      <c r="M36" s="127"/>
      <c r="N36" s="127"/>
      <c r="O36" s="127"/>
      <c r="P36" s="127"/>
      <c r="Q36" s="127"/>
      <c r="R36" s="127"/>
      <c r="S36" s="127"/>
      <c r="T36" s="127"/>
    </row>
    <row r="37" spans="1:20" x14ac:dyDescent="0.25">
      <c r="A37" s="127"/>
      <c r="B37" s="128"/>
      <c r="C37" s="129"/>
      <c r="D37" s="127"/>
      <c r="E37" s="127"/>
      <c r="F37" s="127"/>
      <c r="G37" s="127"/>
      <c r="H37" s="127"/>
      <c r="I37" s="127"/>
      <c r="J37" s="127"/>
      <c r="K37" s="127"/>
      <c r="L37" s="127"/>
      <c r="M37" s="127"/>
      <c r="N37" s="127"/>
      <c r="O37" s="127"/>
      <c r="P37" s="127"/>
      <c r="Q37" s="127"/>
      <c r="R37" s="127"/>
      <c r="S37" s="127"/>
      <c r="T37" s="127"/>
    </row>
    <row r="38" spans="1:20" x14ac:dyDescent="0.25">
      <c r="A38" s="127"/>
      <c r="B38" s="128"/>
      <c r="C38" s="129"/>
      <c r="D38" s="127"/>
      <c r="E38" s="127"/>
      <c r="F38" s="127"/>
      <c r="G38" s="127"/>
      <c r="H38" s="127"/>
      <c r="I38" s="127"/>
      <c r="J38" s="127"/>
      <c r="K38" s="127"/>
      <c r="L38" s="127"/>
      <c r="M38" s="127"/>
      <c r="N38" s="127"/>
      <c r="O38" s="127"/>
      <c r="P38" s="127"/>
      <c r="Q38" s="127"/>
      <c r="R38" s="127"/>
      <c r="S38" s="127"/>
      <c r="T38" s="127"/>
    </row>
    <row r="39" spans="1:20" x14ac:dyDescent="0.25">
      <c r="A39" s="127"/>
      <c r="B39" s="128"/>
      <c r="C39" s="129"/>
      <c r="D39" s="127"/>
      <c r="E39" s="127"/>
      <c r="F39" s="127"/>
      <c r="G39" s="127"/>
      <c r="H39" s="127"/>
      <c r="I39" s="127"/>
      <c r="J39" s="127"/>
      <c r="K39" s="127"/>
      <c r="L39" s="127"/>
      <c r="M39" s="127"/>
      <c r="N39" s="127"/>
      <c r="O39" s="127"/>
      <c r="P39" s="127"/>
      <c r="Q39" s="127"/>
      <c r="R39" s="127"/>
      <c r="S39" s="127"/>
      <c r="T39" s="127"/>
    </row>
    <row r="40" spans="1:20" x14ac:dyDescent="0.25">
      <c r="A40" s="127"/>
      <c r="B40" s="128"/>
      <c r="C40" s="129"/>
      <c r="D40" s="127"/>
      <c r="E40" s="127"/>
      <c r="F40" s="127"/>
      <c r="G40" s="127"/>
      <c r="H40" s="127"/>
      <c r="I40" s="127"/>
      <c r="J40" s="127"/>
      <c r="K40" s="127"/>
      <c r="L40" s="127"/>
      <c r="M40" s="127"/>
      <c r="N40" s="127"/>
      <c r="O40" s="127"/>
      <c r="P40" s="127"/>
      <c r="Q40" s="127"/>
      <c r="R40" s="127"/>
      <c r="S40" s="127"/>
      <c r="T40" s="127"/>
    </row>
    <row r="41" spans="1:20" x14ac:dyDescent="0.25">
      <c r="A41" s="127"/>
      <c r="B41" s="128"/>
      <c r="C41" s="129"/>
      <c r="D41" s="127"/>
      <c r="E41" s="127"/>
      <c r="F41" s="127"/>
      <c r="G41" s="127"/>
      <c r="H41" s="127"/>
      <c r="I41" s="127"/>
      <c r="J41" s="127"/>
      <c r="K41" s="127"/>
      <c r="L41" s="127"/>
      <c r="M41" s="127"/>
      <c r="N41" s="127"/>
      <c r="O41" s="127"/>
      <c r="P41" s="127"/>
      <c r="Q41" s="127"/>
      <c r="R41" s="127"/>
      <c r="S41" s="127"/>
      <c r="T41" s="127"/>
    </row>
    <row r="42" spans="1:20" x14ac:dyDescent="0.25">
      <c r="A42" s="127"/>
      <c r="B42" s="128"/>
      <c r="C42" s="129"/>
      <c r="D42" s="127"/>
      <c r="E42" s="127"/>
      <c r="F42" s="127"/>
      <c r="G42" s="127"/>
      <c r="H42" s="127"/>
      <c r="I42" s="127"/>
      <c r="J42" s="127"/>
      <c r="K42" s="127"/>
      <c r="L42" s="127"/>
      <c r="M42" s="127"/>
      <c r="N42" s="127"/>
      <c r="O42" s="127"/>
      <c r="P42" s="127"/>
      <c r="Q42" s="127"/>
      <c r="R42" s="127"/>
      <c r="S42" s="127"/>
      <c r="T42" s="127"/>
    </row>
    <row r="43" spans="1:20" x14ac:dyDescent="0.25">
      <c r="A43" s="127"/>
      <c r="B43" s="128"/>
      <c r="C43" s="129"/>
      <c r="D43" s="127"/>
      <c r="E43" s="127"/>
      <c r="F43" s="127"/>
      <c r="G43" s="127"/>
      <c r="H43" s="127"/>
      <c r="I43" s="127"/>
      <c r="J43" s="127"/>
      <c r="K43" s="127"/>
      <c r="L43" s="127"/>
      <c r="M43" s="127"/>
      <c r="N43" s="127"/>
      <c r="O43" s="127"/>
      <c r="P43" s="127"/>
      <c r="Q43" s="127"/>
      <c r="R43" s="127"/>
      <c r="S43" s="127"/>
      <c r="T43" s="127"/>
    </row>
    <row r="44" spans="1:20" x14ac:dyDescent="0.25">
      <c r="A44" s="127"/>
      <c r="B44" s="128"/>
      <c r="C44" s="129"/>
      <c r="D44" s="127"/>
      <c r="E44" s="127"/>
      <c r="F44" s="127"/>
      <c r="G44" s="127"/>
      <c r="H44" s="127"/>
      <c r="I44" s="127"/>
      <c r="J44" s="127"/>
      <c r="K44" s="127"/>
      <c r="L44" s="127"/>
      <c r="M44" s="127"/>
      <c r="N44" s="127"/>
      <c r="O44" s="127"/>
      <c r="P44" s="127"/>
      <c r="Q44" s="127"/>
      <c r="R44" s="127"/>
      <c r="S44" s="127"/>
      <c r="T44" s="127"/>
    </row>
    <row r="45" spans="1:20" x14ac:dyDescent="0.25">
      <c r="A45" s="127"/>
      <c r="B45" s="128"/>
      <c r="C45" s="129"/>
      <c r="D45" s="127"/>
      <c r="E45" s="127"/>
      <c r="F45" s="127"/>
      <c r="G45" s="127"/>
      <c r="H45" s="127"/>
      <c r="I45" s="127"/>
      <c r="J45" s="127"/>
      <c r="K45" s="127"/>
      <c r="L45" s="127"/>
      <c r="M45" s="127"/>
      <c r="N45" s="127"/>
      <c r="O45" s="127"/>
      <c r="P45" s="127"/>
      <c r="Q45" s="127"/>
      <c r="R45" s="127"/>
      <c r="S45" s="127"/>
      <c r="T45" s="127"/>
    </row>
    <row r="137" spans="2:4" x14ac:dyDescent="0.25">
      <c r="B137" s="42"/>
      <c r="D137" s="1"/>
    </row>
    <row r="138" spans="2:4" x14ac:dyDescent="0.25">
      <c r="B138" s="42"/>
      <c r="D138" s="1"/>
    </row>
    <row r="139" spans="2:4" x14ac:dyDescent="0.25">
      <c r="B139" s="42"/>
      <c r="D139" s="1"/>
    </row>
    <row r="140" spans="2:4" x14ac:dyDescent="0.25">
      <c r="B140" s="42"/>
      <c r="D140" s="1"/>
    </row>
    <row r="141" spans="2:4" x14ac:dyDescent="0.25">
      <c r="B141" s="42"/>
      <c r="D141" s="1"/>
    </row>
    <row r="142" spans="2:4" x14ac:dyDescent="0.25">
      <c r="B142" s="42"/>
      <c r="D142" s="1"/>
    </row>
    <row r="143" spans="2:4" x14ac:dyDescent="0.25">
      <c r="B143" s="42"/>
      <c r="D143" s="1"/>
    </row>
    <row r="144" spans="2:4" x14ac:dyDescent="0.25">
      <c r="B144" s="42"/>
      <c r="D144" s="1"/>
    </row>
    <row r="145" spans="1:22" x14ac:dyDescent="0.25">
      <c r="B145" s="42"/>
    </row>
    <row r="146" spans="1:22" x14ac:dyDescent="0.25">
      <c r="B146" s="42"/>
    </row>
    <row r="147" spans="1:22" x14ac:dyDescent="0.25">
      <c r="B147" s="42"/>
    </row>
    <row r="148" spans="1:22" x14ac:dyDescent="0.25">
      <c r="B148" s="42"/>
    </row>
    <row r="149" spans="1:22" x14ac:dyDescent="0.25">
      <c r="B149" s="42"/>
    </row>
    <row r="150" spans="1:22" x14ac:dyDescent="0.25">
      <c r="B150" s="42"/>
    </row>
    <row r="151" spans="1:22" x14ac:dyDescent="0.25">
      <c r="B151" s="42"/>
    </row>
    <row r="152" spans="1:22" x14ac:dyDescent="0.25">
      <c r="B152" s="42"/>
    </row>
    <row r="153" spans="1:22" x14ac:dyDescent="0.25">
      <c r="B153" s="42"/>
    </row>
    <row r="154" spans="1:22" x14ac:dyDescent="0.25">
      <c r="B154" s="42"/>
    </row>
    <row r="155" spans="1:22" s="21" customFormat="1" x14ac:dyDescent="0.25">
      <c r="A155"/>
      <c r="B155" s="42"/>
      <c r="D155"/>
      <c r="E155"/>
      <c r="F155" s="2"/>
      <c r="G155"/>
      <c r="H155"/>
      <c r="I155"/>
      <c r="J155"/>
      <c r="K155"/>
      <c r="L155"/>
      <c r="M155" s="2"/>
      <c r="N155" s="2"/>
      <c r="O155" s="2"/>
      <c r="P155" s="2"/>
      <c r="Q155" s="2"/>
      <c r="R155" s="2"/>
      <c r="S155" s="2"/>
      <c r="T155" s="2"/>
      <c r="U155" s="2"/>
      <c r="V155" s="2"/>
    </row>
    <row r="156" spans="1:22" s="21" customFormat="1" x14ac:dyDescent="0.25">
      <c r="A156"/>
      <c r="B156" s="42"/>
      <c r="D156"/>
      <c r="E156"/>
      <c r="F156" s="2"/>
      <c r="G156"/>
      <c r="H156"/>
      <c r="I156"/>
      <c r="J156"/>
      <c r="K156"/>
      <c r="L156"/>
      <c r="M156" s="2"/>
      <c r="N156" s="2"/>
      <c r="O156" s="2"/>
      <c r="P156" s="2"/>
      <c r="Q156" s="2"/>
      <c r="R156" s="2"/>
      <c r="S156" s="2"/>
      <c r="T156" s="2"/>
      <c r="U156" s="2"/>
      <c r="V156" s="2"/>
    </row>
    <row r="157" spans="1:22" s="21" customFormat="1" x14ac:dyDescent="0.25">
      <c r="A157"/>
      <c r="B157" s="42"/>
      <c r="D157"/>
      <c r="E157"/>
      <c r="F157" s="2"/>
      <c r="G157"/>
      <c r="H157"/>
      <c r="I157"/>
      <c r="J157"/>
      <c r="K157"/>
      <c r="L157"/>
      <c r="M157" s="2"/>
      <c r="N157" s="2"/>
      <c r="O157" s="2"/>
      <c r="P157" s="2"/>
      <c r="Q157" s="2"/>
      <c r="R157" s="2"/>
      <c r="S157" s="2"/>
      <c r="T157" s="2"/>
      <c r="U157" s="2"/>
      <c r="V157" s="2"/>
    </row>
    <row r="158" spans="1:22" s="21" customFormat="1" x14ac:dyDescent="0.25">
      <c r="A158"/>
      <c r="B158" s="42"/>
      <c r="D158"/>
      <c r="E158"/>
      <c r="F158" s="2"/>
      <c r="G158"/>
      <c r="H158"/>
      <c r="I158"/>
      <c r="J158"/>
      <c r="K158"/>
      <c r="L158"/>
      <c r="M158" s="2"/>
      <c r="N158" s="2"/>
      <c r="O158" s="2"/>
      <c r="P158" s="2"/>
      <c r="Q158" s="2"/>
      <c r="R158" s="2"/>
      <c r="S158" s="2"/>
      <c r="T158" s="2"/>
      <c r="U158" s="2"/>
      <c r="V158" s="2"/>
    </row>
    <row r="159" spans="1:22" s="21" customFormat="1" x14ac:dyDescent="0.25">
      <c r="A159"/>
      <c r="B159" s="42"/>
      <c r="D159"/>
      <c r="E159"/>
      <c r="F159" s="2"/>
      <c r="G159"/>
      <c r="H159"/>
      <c r="I159"/>
      <c r="J159"/>
      <c r="K159"/>
      <c r="L159"/>
      <c r="M159" s="2"/>
      <c r="N159" s="2"/>
      <c r="O159" s="2"/>
      <c r="P159" s="2"/>
      <c r="Q159" s="2"/>
      <c r="R159" s="2"/>
      <c r="S159" s="2"/>
      <c r="T159" s="2"/>
      <c r="U159" s="2"/>
      <c r="V159" s="2"/>
    </row>
    <row r="160" spans="1:22" s="21" customFormat="1" x14ac:dyDescent="0.25">
      <c r="A160"/>
      <c r="B160" s="42"/>
      <c r="D160"/>
      <c r="E160"/>
      <c r="F160" s="2"/>
      <c r="G160"/>
      <c r="H160"/>
      <c r="I160"/>
      <c r="J160"/>
      <c r="K160"/>
      <c r="L160"/>
      <c r="M160" s="2"/>
      <c r="N160" s="2"/>
      <c r="O160" s="2"/>
      <c r="P160" s="2"/>
      <c r="Q160" s="2"/>
      <c r="R160" s="2"/>
      <c r="S160" s="2"/>
      <c r="T160" s="2"/>
      <c r="U160" s="2"/>
      <c r="V160" s="2"/>
    </row>
    <row r="161" spans="1:22" s="21" customFormat="1" x14ac:dyDescent="0.25">
      <c r="A161"/>
      <c r="B161" s="42"/>
      <c r="D161"/>
      <c r="E161"/>
      <c r="F161" s="2"/>
      <c r="G161"/>
      <c r="H161"/>
      <c r="I161"/>
      <c r="J161"/>
      <c r="K161"/>
      <c r="L161"/>
      <c r="M161" s="2"/>
      <c r="N161" s="2"/>
      <c r="O161" s="2"/>
      <c r="P161" s="2"/>
      <c r="Q161" s="2"/>
      <c r="R161" s="2"/>
      <c r="S161" s="2"/>
      <c r="T161" s="2"/>
      <c r="U161" s="2"/>
      <c r="V161" s="2"/>
    </row>
    <row r="162" spans="1:22" s="21" customFormat="1" x14ac:dyDescent="0.25">
      <c r="A162"/>
      <c r="B162" s="42"/>
      <c r="D162"/>
      <c r="E162"/>
      <c r="F162" s="2"/>
      <c r="G162"/>
      <c r="H162"/>
      <c r="I162"/>
      <c r="J162"/>
      <c r="K162"/>
      <c r="L162"/>
      <c r="M162" s="2"/>
      <c r="N162" s="2"/>
      <c r="O162" s="2"/>
      <c r="P162" s="2"/>
      <c r="Q162" s="2"/>
      <c r="R162" s="2"/>
      <c r="S162" s="2"/>
      <c r="T162" s="2"/>
      <c r="U162" s="2"/>
      <c r="V162" s="2"/>
    </row>
    <row r="163" spans="1:22" s="21" customFormat="1" x14ac:dyDescent="0.25">
      <c r="A163"/>
      <c r="B163" s="42"/>
      <c r="D163"/>
      <c r="E163"/>
      <c r="F163" s="2"/>
      <c r="G163"/>
      <c r="H163"/>
      <c r="I163"/>
      <c r="J163"/>
      <c r="K163"/>
      <c r="L163"/>
      <c r="M163" s="2"/>
      <c r="N163" s="2"/>
      <c r="O163" s="2"/>
      <c r="P163" s="2"/>
      <c r="Q163" s="2"/>
      <c r="R163" s="2"/>
      <c r="S163" s="2"/>
      <c r="T163" s="2"/>
      <c r="U163" s="2"/>
      <c r="V163" s="2"/>
    </row>
    <row r="164" spans="1:22" s="21" customFormat="1" x14ac:dyDescent="0.25">
      <c r="A164"/>
      <c r="B164" s="42"/>
      <c r="D164"/>
      <c r="E164"/>
      <c r="F164" s="2"/>
      <c r="G164"/>
      <c r="H164"/>
      <c r="I164"/>
      <c r="J164"/>
      <c r="K164"/>
      <c r="L164"/>
      <c r="M164" s="2"/>
      <c r="N164" s="2"/>
      <c r="O164" s="2"/>
      <c r="P164" s="2"/>
      <c r="Q164" s="2"/>
      <c r="R164" s="2"/>
      <c r="S164" s="2"/>
      <c r="T164" s="2"/>
      <c r="U164" s="2"/>
      <c r="V164" s="2"/>
    </row>
    <row r="165" spans="1:22" s="21" customFormat="1" x14ac:dyDescent="0.25">
      <c r="A165"/>
      <c r="B165" s="42"/>
      <c r="D165"/>
      <c r="E165"/>
      <c r="F165" s="2"/>
      <c r="G165"/>
      <c r="H165"/>
      <c r="I165"/>
      <c r="J165"/>
      <c r="K165"/>
      <c r="L165"/>
      <c r="M165" s="2"/>
      <c r="N165" s="2"/>
      <c r="O165" s="2"/>
      <c r="P165" s="2"/>
      <c r="Q165" s="2"/>
      <c r="R165" s="2"/>
      <c r="S165" s="2"/>
      <c r="T165" s="2"/>
      <c r="U165" s="2"/>
      <c r="V165" s="2"/>
    </row>
    <row r="166" spans="1:22" s="21" customFormat="1" x14ac:dyDescent="0.25">
      <c r="A166"/>
      <c r="B166" s="42"/>
      <c r="D166"/>
      <c r="E166"/>
      <c r="F166" s="2"/>
      <c r="G166"/>
      <c r="H166"/>
      <c r="I166"/>
      <c r="J166"/>
      <c r="K166"/>
      <c r="L166"/>
      <c r="M166" s="2"/>
      <c r="N166" s="2"/>
      <c r="O166" s="2"/>
      <c r="P166" s="2"/>
      <c r="Q166" s="2"/>
      <c r="R166" s="2"/>
      <c r="S166" s="2"/>
      <c r="T166" s="2"/>
      <c r="U166" s="2"/>
      <c r="V166" s="2"/>
    </row>
    <row r="167" spans="1:22" s="21" customFormat="1" x14ac:dyDescent="0.25">
      <c r="A167"/>
      <c r="B167" s="42"/>
      <c r="D167"/>
      <c r="E167"/>
      <c r="F167" s="2"/>
      <c r="G167"/>
      <c r="H167"/>
      <c r="I167"/>
      <c r="J167"/>
      <c r="K167"/>
      <c r="L167"/>
      <c r="M167" s="2"/>
      <c r="N167" s="2"/>
      <c r="O167" s="2"/>
      <c r="P167" s="2"/>
      <c r="Q167" s="2"/>
      <c r="R167" s="2"/>
      <c r="S167" s="2"/>
      <c r="T167" s="2"/>
      <c r="U167" s="2"/>
      <c r="V167" s="2"/>
    </row>
    <row r="168" spans="1:22" s="21" customFormat="1" x14ac:dyDescent="0.25">
      <c r="A168"/>
      <c r="B168" s="42"/>
      <c r="D168"/>
      <c r="E168"/>
      <c r="F168" s="2"/>
      <c r="G168"/>
      <c r="H168"/>
      <c r="I168"/>
      <c r="J168"/>
      <c r="K168"/>
      <c r="L168"/>
      <c r="M168" s="2"/>
      <c r="N168" s="2"/>
      <c r="O168" s="2"/>
      <c r="P168" s="2"/>
      <c r="Q168" s="2"/>
      <c r="R168" s="2"/>
      <c r="S168" s="2"/>
      <c r="T168" s="2"/>
      <c r="U168" s="2"/>
      <c r="V168" s="2"/>
    </row>
    <row r="169" spans="1:22" s="21" customFormat="1" x14ac:dyDescent="0.25">
      <c r="A169"/>
      <c r="B169" s="42"/>
      <c r="D169"/>
      <c r="E169"/>
      <c r="F169" s="2"/>
      <c r="G169"/>
      <c r="H169"/>
      <c r="I169"/>
      <c r="J169"/>
      <c r="K169"/>
      <c r="L169"/>
      <c r="M169" s="2"/>
      <c r="N169" s="2"/>
      <c r="O169" s="2"/>
      <c r="P169" s="2"/>
      <c r="Q169" s="2"/>
      <c r="R169" s="2"/>
      <c r="S169" s="2"/>
      <c r="T169" s="2"/>
      <c r="U169" s="2"/>
      <c r="V169" s="2"/>
    </row>
    <row r="170" spans="1:22" s="21" customFormat="1" x14ac:dyDescent="0.25">
      <c r="A170"/>
      <c r="B170" s="42"/>
      <c r="D170"/>
      <c r="E170"/>
      <c r="F170" s="2"/>
      <c r="G170"/>
      <c r="H170"/>
      <c r="I170"/>
      <c r="J170"/>
      <c r="K170"/>
      <c r="L170"/>
      <c r="M170" s="2"/>
      <c r="N170" s="2"/>
      <c r="O170" s="2"/>
      <c r="P170" s="2"/>
      <c r="Q170" s="2"/>
      <c r="R170" s="2"/>
      <c r="S170" s="2"/>
      <c r="T170" s="2"/>
      <c r="U170" s="2"/>
      <c r="V170" s="2"/>
    </row>
    <row r="171" spans="1:22" s="21" customFormat="1" x14ac:dyDescent="0.25">
      <c r="A171"/>
      <c r="B171" s="42"/>
      <c r="D171"/>
      <c r="E171"/>
      <c r="F171" s="2"/>
      <c r="G171"/>
      <c r="H171"/>
      <c r="I171"/>
      <c r="J171"/>
      <c r="K171"/>
      <c r="L171"/>
      <c r="M171" s="2"/>
      <c r="N171" s="2"/>
      <c r="O171" s="2"/>
      <c r="P171" s="2"/>
      <c r="Q171" s="2"/>
      <c r="R171" s="2"/>
      <c r="S171" s="2"/>
      <c r="T171" s="2"/>
      <c r="U171" s="2"/>
      <c r="V171" s="2"/>
    </row>
  </sheetData>
  <sheetProtection sheet="1" objects="1" scenarios="1" selectLockedCells="1"/>
  <mergeCells count="5">
    <mergeCell ref="B29:E29"/>
    <mergeCell ref="B24:D24"/>
    <mergeCell ref="B7:D7"/>
    <mergeCell ref="B8:E8"/>
    <mergeCell ref="B26:E26"/>
  </mergeCells>
  <hyperlinks>
    <hyperlink ref="E5" r:id="rId1"/>
  </hyperlinks>
  <printOptions horizontalCentered="1" verticalCentered="1"/>
  <pageMargins left="0.31496062992125984" right="0.31496062992125984" top="0.19" bottom="0.23" header="0" footer="0"/>
  <pageSetup paperSize="9" scale="93" orientation="landscape" r:id="rId2"/>
  <drawing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00B0F0"/>
    <pageSetUpPr fitToPage="1"/>
  </sheetPr>
  <dimension ref="A1:AL56"/>
  <sheetViews>
    <sheetView zoomScale="85" zoomScaleNormal="85" workbookViewId="0">
      <selection activeCell="H5" sqref="H5:J5"/>
    </sheetView>
  </sheetViews>
  <sheetFormatPr defaultRowHeight="15" x14ac:dyDescent="0.25"/>
  <cols>
    <col min="1" max="1" width="2.85546875" customWidth="1"/>
    <col min="3" max="3" width="19" customWidth="1"/>
    <col min="4" max="4" width="6.28515625" customWidth="1"/>
    <col min="5" max="5" width="26.5703125" customWidth="1"/>
    <col min="6" max="6" width="14.140625" customWidth="1"/>
    <col min="7" max="7" width="5.140625" customWidth="1"/>
    <col min="8" max="8" width="19" customWidth="1"/>
    <col min="9" max="9" width="24.140625" customWidth="1"/>
    <col min="10" max="10" width="16.42578125" customWidth="1"/>
    <col min="11" max="11" width="11.42578125" customWidth="1"/>
    <col min="12" max="12" width="4" customWidth="1"/>
  </cols>
  <sheetData>
    <row r="1" spans="1:38" x14ac:dyDescent="0.25">
      <c r="A1" s="46"/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127"/>
      <c r="N1" s="127"/>
      <c r="O1" s="127"/>
      <c r="P1" s="127"/>
      <c r="Q1" s="127"/>
      <c r="R1" s="127"/>
      <c r="S1" s="127"/>
      <c r="T1" s="127"/>
      <c r="U1" s="127"/>
      <c r="V1" s="127"/>
      <c r="W1" s="127"/>
      <c r="X1" s="127"/>
      <c r="Y1" s="127"/>
      <c r="Z1" s="127"/>
      <c r="AA1" s="127"/>
      <c r="AB1" s="127"/>
      <c r="AC1" s="127"/>
      <c r="AD1" s="127"/>
      <c r="AE1" s="127"/>
      <c r="AF1" s="127"/>
      <c r="AG1" s="127"/>
      <c r="AH1" s="127"/>
      <c r="AI1" s="127"/>
      <c r="AJ1" s="127"/>
      <c r="AK1" s="127"/>
      <c r="AL1" s="127"/>
    </row>
    <row r="2" spans="1:38" ht="21" customHeight="1" x14ac:dyDescent="0.35">
      <c r="A2" s="46"/>
      <c r="B2" s="46"/>
      <c r="C2" s="46"/>
      <c r="D2" s="46"/>
      <c r="E2" s="163" t="str">
        <f>'Data entry'!B8</f>
        <v xml:space="preserve">Assessment of material consequences of the lack of organisational vitality </v>
      </c>
      <c r="F2" s="163"/>
      <c r="G2" s="163"/>
      <c r="H2" s="163"/>
      <c r="I2" s="163"/>
      <c r="J2" s="163"/>
      <c r="K2" s="163"/>
      <c r="L2" s="46"/>
      <c r="M2" s="127"/>
      <c r="N2" s="127"/>
      <c r="O2" s="127"/>
      <c r="P2" s="127"/>
      <c r="Q2" s="127"/>
      <c r="R2" s="127"/>
      <c r="S2" s="127"/>
      <c r="T2" s="127"/>
      <c r="U2" s="127"/>
      <c r="V2" s="127"/>
      <c r="W2" s="127"/>
      <c r="X2" s="127"/>
      <c r="Y2" s="127"/>
      <c r="Z2" s="127"/>
      <c r="AA2" s="127"/>
      <c r="AB2" s="127"/>
      <c r="AC2" s="127"/>
      <c r="AD2" s="127"/>
      <c r="AE2" s="127"/>
      <c r="AF2" s="127"/>
      <c r="AG2" s="127"/>
      <c r="AH2" s="127"/>
      <c r="AI2" s="127"/>
      <c r="AJ2" s="127"/>
      <c r="AK2" s="127"/>
      <c r="AL2" s="127"/>
    </row>
    <row r="3" spans="1:38" ht="33.75" x14ac:dyDescent="0.5">
      <c r="A3" s="46"/>
      <c r="B3" s="46"/>
      <c r="C3" s="46"/>
      <c r="D3" s="46"/>
      <c r="E3" s="46"/>
      <c r="F3" s="166" t="str">
        <f>'Data entry'!B7</f>
        <v>Company ABC</v>
      </c>
      <c r="G3" s="166"/>
      <c r="H3" s="166"/>
      <c r="I3" s="166"/>
      <c r="J3" s="166"/>
      <c r="K3" s="166"/>
      <c r="L3" s="46"/>
      <c r="M3" s="127"/>
      <c r="N3" s="127"/>
      <c r="O3" s="127"/>
      <c r="P3" s="127"/>
      <c r="Q3" s="127"/>
      <c r="R3" s="127"/>
      <c r="S3" s="127"/>
      <c r="T3" s="127"/>
      <c r="U3" s="127"/>
      <c r="V3" s="127"/>
      <c r="W3" s="127"/>
      <c r="X3" s="127"/>
      <c r="Y3" s="127"/>
      <c r="Z3" s="127"/>
      <c r="AA3" s="127"/>
      <c r="AB3" s="127"/>
      <c r="AC3" s="127"/>
      <c r="AD3" s="127"/>
      <c r="AE3" s="127"/>
      <c r="AF3" s="127"/>
      <c r="AG3" s="127"/>
      <c r="AH3" s="127"/>
      <c r="AI3" s="127"/>
      <c r="AJ3" s="127"/>
      <c r="AK3" s="127"/>
      <c r="AL3" s="127"/>
    </row>
    <row r="4" spans="1:38" ht="124.5" customHeight="1" x14ac:dyDescent="2.75">
      <c r="A4" s="46"/>
      <c r="B4" s="46"/>
      <c r="C4" s="46"/>
      <c r="D4" s="133"/>
      <c r="E4" s="46"/>
      <c r="F4" s="167" t="str">
        <f ca="1">'Data entry'!E6</f>
        <v>Date of print: 2017-apr-20</v>
      </c>
      <c r="G4" s="167"/>
      <c r="H4" s="167"/>
      <c r="I4" s="167"/>
      <c r="J4" s="167"/>
      <c r="K4" s="167"/>
      <c r="L4" s="46"/>
      <c r="M4" s="127"/>
      <c r="N4" s="127"/>
      <c r="O4" s="127"/>
      <c r="P4" s="127"/>
      <c r="Q4" s="127"/>
      <c r="R4" s="131"/>
      <c r="S4" s="127"/>
      <c r="T4" s="127"/>
      <c r="U4" s="127"/>
      <c r="V4" s="127"/>
      <c r="W4" s="127"/>
      <c r="X4" s="127"/>
      <c r="Y4" s="127"/>
      <c r="Z4" s="127"/>
      <c r="AA4" s="127"/>
      <c r="AB4" s="127"/>
      <c r="AC4" s="127"/>
      <c r="AD4" s="127"/>
      <c r="AE4" s="127"/>
      <c r="AF4" s="127"/>
      <c r="AG4" s="127"/>
      <c r="AH4" s="127"/>
      <c r="AI4" s="127"/>
      <c r="AJ4" s="127"/>
      <c r="AK4" s="127"/>
      <c r="AL4" s="127"/>
    </row>
    <row r="5" spans="1:38" ht="30" customHeight="1" x14ac:dyDescent="0.25">
      <c r="A5" s="46"/>
      <c r="B5" s="46"/>
      <c r="C5" s="46"/>
      <c r="D5" s="165" t="s">
        <v>140</v>
      </c>
      <c r="E5" s="165"/>
      <c r="F5" s="165"/>
      <c r="G5" s="46"/>
      <c r="H5" s="165" t="s">
        <v>141</v>
      </c>
      <c r="I5" s="165"/>
      <c r="J5" s="165"/>
      <c r="K5" s="46"/>
      <c r="L5" s="46"/>
      <c r="M5" s="127"/>
      <c r="N5" s="127"/>
      <c r="O5" s="127"/>
      <c r="P5" s="127"/>
      <c r="Q5" s="127"/>
      <c r="R5" s="127"/>
      <c r="S5" s="127"/>
      <c r="T5" s="127"/>
      <c r="U5" s="127"/>
      <c r="V5" s="127"/>
      <c r="W5" s="127"/>
      <c r="X5" s="127"/>
      <c r="Y5" s="127"/>
      <c r="Z5" s="127"/>
      <c r="AA5" s="127"/>
      <c r="AB5" s="127"/>
      <c r="AC5" s="127"/>
      <c r="AD5" s="127"/>
      <c r="AE5" s="127"/>
      <c r="AF5" s="127"/>
      <c r="AG5" s="127"/>
      <c r="AH5" s="127"/>
      <c r="AI5" s="127"/>
      <c r="AJ5" s="127"/>
      <c r="AK5" s="127"/>
      <c r="AL5" s="127"/>
    </row>
    <row r="6" spans="1:38" ht="46.5" x14ac:dyDescent="0.25">
      <c r="A6" s="46"/>
      <c r="B6" s="46"/>
      <c r="C6" s="46"/>
      <c r="D6" s="164" t="str">
        <f>TEXT('Vsi podatki in izračun'!E10,"#.###")&amp;" "&amp;'Data entry'!E11</f>
        <v>63.721 €</v>
      </c>
      <c r="E6" s="164"/>
      <c r="F6" s="164"/>
      <c r="G6" s="134"/>
      <c r="H6" s="164" t="str">
        <f>TEXT('Vsi podatki in izračun'!H10,"#.###")&amp;" "&amp;'Data entry'!E11</f>
        <v>637 €</v>
      </c>
      <c r="I6" s="164"/>
      <c r="J6" s="164"/>
      <c r="K6" s="46"/>
      <c r="L6" s="46"/>
      <c r="M6" s="127"/>
      <c r="N6" s="127"/>
      <c r="O6" s="127"/>
      <c r="P6" s="127"/>
      <c r="Q6" s="127"/>
      <c r="R6" s="127"/>
      <c r="S6" s="127"/>
      <c r="T6" s="127"/>
      <c r="U6" s="127"/>
      <c r="V6" s="127"/>
      <c r="W6" s="127"/>
      <c r="X6" s="127"/>
      <c r="Y6" s="127"/>
      <c r="Z6" s="127"/>
      <c r="AA6" s="127"/>
      <c r="AB6" s="127"/>
      <c r="AC6" s="127"/>
      <c r="AD6" s="127"/>
      <c r="AE6" s="127"/>
      <c r="AF6" s="127"/>
      <c r="AG6" s="127"/>
      <c r="AH6" s="127"/>
      <c r="AI6" s="127"/>
      <c r="AJ6" s="127"/>
      <c r="AK6" s="127"/>
      <c r="AL6" s="127"/>
    </row>
    <row r="7" spans="1:38" x14ac:dyDescent="0.25">
      <c r="A7" s="46"/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127"/>
      <c r="N7" s="127"/>
      <c r="O7" s="127"/>
      <c r="P7" s="127"/>
      <c r="Q7" s="127"/>
      <c r="R7" s="127"/>
      <c r="S7" s="127"/>
      <c r="T7" s="127"/>
      <c r="U7" s="127"/>
      <c r="V7" s="127"/>
      <c r="W7" s="127"/>
      <c r="X7" s="127"/>
      <c r="Y7" s="127"/>
      <c r="Z7" s="127"/>
      <c r="AA7" s="127"/>
      <c r="AB7" s="127"/>
      <c r="AC7" s="127"/>
      <c r="AD7" s="127"/>
      <c r="AE7" s="127"/>
      <c r="AF7" s="127"/>
      <c r="AG7" s="127"/>
      <c r="AH7" s="127"/>
      <c r="AI7" s="127"/>
      <c r="AJ7" s="127"/>
      <c r="AK7" s="127"/>
      <c r="AL7" s="127"/>
    </row>
    <row r="8" spans="1:38" x14ac:dyDescent="0.25">
      <c r="A8" s="46"/>
      <c r="B8" s="46"/>
      <c r="C8" s="46"/>
      <c r="D8" s="46"/>
      <c r="E8" s="46"/>
      <c r="F8" s="46"/>
      <c r="G8" s="46"/>
      <c r="H8" s="46"/>
      <c r="I8" s="46"/>
      <c r="J8" s="46"/>
      <c r="K8" s="46"/>
      <c r="L8" s="46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27"/>
      <c r="X8" s="127"/>
      <c r="Y8" s="127"/>
      <c r="Z8" s="127"/>
      <c r="AA8" s="127"/>
      <c r="AB8" s="127"/>
      <c r="AC8" s="127"/>
      <c r="AD8" s="127"/>
      <c r="AE8" s="127"/>
      <c r="AF8" s="127"/>
      <c r="AG8" s="127"/>
      <c r="AH8" s="127"/>
      <c r="AI8" s="127"/>
      <c r="AJ8" s="127"/>
      <c r="AK8" s="127"/>
      <c r="AL8" s="127"/>
    </row>
    <row r="9" spans="1:38" x14ac:dyDescent="0.25">
      <c r="A9" s="46"/>
      <c r="B9" s="46"/>
      <c r="C9" s="46"/>
      <c r="D9" s="46"/>
      <c r="E9" s="46"/>
      <c r="F9" s="46"/>
      <c r="G9" s="46"/>
      <c r="H9" s="46"/>
      <c r="I9" s="46"/>
      <c r="J9" s="46"/>
      <c r="K9" s="46"/>
      <c r="L9" s="46"/>
      <c r="M9" s="127"/>
      <c r="N9" s="127"/>
      <c r="O9" s="127"/>
      <c r="P9" s="127"/>
      <c r="Q9" s="127"/>
      <c r="R9" s="127"/>
      <c r="S9" s="127"/>
      <c r="T9" s="127"/>
      <c r="U9" s="127"/>
      <c r="V9" s="127"/>
      <c r="W9" s="127"/>
      <c r="X9" s="127"/>
      <c r="Y9" s="127"/>
      <c r="Z9" s="127"/>
      <c r="AA9" s="127"/>
      <c r="AB9" s="127"/>
      <c r="AC9" s="127"/>
      <c r="AD9" s="127"/>
      <c r="AE9" s="127"/>
      <c r="AF9" s="127"/>
      <c r="AG9" s="127"/>
      <c r="AH9" s="127"/>
      <c r="AI9" s="127"/>
      <c r="AJ9" s="127"/>
      <c r="AK9" s="127"/>
      <c r="AL9" s="127"/>
    </row>
    <row r="10" spans="1:38" x14ac:dyDescent="0.25">
      <c r="A10" s="46"/>
      <c r="B10" s="46"/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127"/>
      <c r="N10" s="127"/>
      <c r="O10" s="127"/>
      <c r="P10" s="127"/>
      <c r="Q10" s="127"/>
      <c r="R10" s="127"/>
      <c r="S10" s="127"/>
      <c r="T10" s="127"/>
      <c r="U10" s="127"/>
      <c r="V10" s="127"/>
      <c r="W10" s="127"/>
      <c r="X10" s="127"/>
      <c r="Y10" s="127"/>
      <c r="Z10" s="127"/>
      <c r="AA10" s="127"/>
      <c r="AB10" s="127"/>
      <c r="AC10" s="127"/>
      <c r="AD10" s="127"/>
      <c r="AE10" s="127"/>
      <c r="AF10" s="127"/>
      <c r="AG10" s="127"/>
      <c r="AH10" s="127"/>
      <c r="AI10" s="127"/>
      <c r="AJ10" s="127"/>
      <c r="AK10" s="127"/>
      <c r="AL10" s="127"/>
    </row>
    <row r="11" spans="1:38" x14ac:dyDescent="0.25">
      <c r="A11" s="46"/>
      <c r="B11" s="46"/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127"/>
      <c r="N11" s="127"/>
      <c r="O11" s="127"/>
      <c r="P11" s="127"/>
      <c r="Q11" s="127"/>
      <c r="R11" s="127"/>
      <c r="S11" s="127"/>
      <c r="T11" s="127"/>
      <c r="U11" s="127"/>
      <c r="V11" s="127"/>
      <c r="W11" s="127"/>
      <c r="X11" s="127"/>
      <c r="Y11" s="127"/>
      <c r="Z11" s="127"/>
      <c r="AA11" s="127"/>
      <c r="AB11" s="127"/>
      <c r="AC11" s="127"/>
      <c r="AD11" s="127"/>
      <c r="AE11" s="127"/>
      <c r="AF11" s="127"/>
      <c r="AG11" s="127"/>
      <c r="AH11" s="127"/>
      <c r="AI11" s="127"/>
      <c r="AJ11" s="127"/>
      <c r="AK11" s="127"/>
      <c r="AL11" s="127"/>
    </row>
    <row r="12" spans="1:38" x14ac:dyDescent="0.25">
      <c r="A12" s="46"/>
      <c r="B12" s="46"/>
      <c r="C12" s="46"/>
      <c r="D12" s="46"/>
      <c r="E12" s="46"/>
      <c r="F12" s="46"/>
      <c r="G12" s="46"/>
      <c r="H12" s="46"/>
      <c r="I12" s="46"/>
      <c r="J12" s="46"/>
      <c r="K12" s="46"/>
      <c r="L12" s="46"/>
      <c r="M12" s="127"/>
      <c r="N12" s="127"/>
      <c r="O12" s="127"/>
      <c r="P12" s="127"/>
      <c r="Q12" s="127"/>
      <c r="R12" s="127"/>
      <c r="S12" s="127"/>
      <c r="T12" s="127"/>
      <c r="U12" s="127"/>
      <c r="V12" s="127"/>
      <c r="W12" s="127"/>
      <c r="X12" s="127"/>
      <c r="Y12" s="127"/>
      <c r="Z12" s="127"/>
      <c r="AA12" s="127"/>
      <c r="AB12" s="127"/>
      <c r="AC12" s="127"/>
      <c r="AD12" s="127"/>
      <c r="AE12" s="127"/>
      <c r="AF12" s="127"/>
      <c r="AG12" s="127"/>
      <c r="AH12" s="127"/>
      <c r="AI12" s="127"/>
      <c r="AJ12" s="127"/>
      <c r="AK12" s="127"/>
      <c r="AL12" s="127"/>
    </row>
    <row r="13" spans="1:38" x14ac:dyDescent="0.25">
      <c r="A13" s="46"/>
      <c r="B13" s="46"/>
      <c r="C13" s="46"/>
      <c r="D13" s="46"/>
      <c r="E13" s="46"/>
      <c r="F13" s="46"/>
      <c r="G13" s="46"/>
      <c r="H13" s="46"/>
      <c r="I13" s="46"/>
      <c r="J13" s="46"/>
      <c r="K13" s="46"/>
      <c r="L13" s="46"/>
      <c r="M13" s="127"/>
      <c r="N13" s="127"/>
      <c r="O13" s="127"/>
      <c r="P13" s="127"/>
      <c r="Q13" s="127"/>
      <c r="R13" s="127"/>
      <c r="S13" s="127"/>
      <c r="T13" s="127"/>
      <c r="U13" s="127"/>
      <c r="V13" s="127"/>
      <c r="W13" s="127"/>
      <c r="X13" s="127"/>
      <c r="Y13" s="127"/>
      <c r="Z13" s="127"/>
      <c r="AA13" s="127"/>
      <c r="AB13" s="127"/>
      <c r="AC13" s="127"/>
      <c r="AD13" s="127"/>
      <c r="AE13" s="127"/>
      <c r="AF13" s="127"/>
      <c r="AG13" s="127"/>
      <c r="AH13" s="127"/>
      <c r="AI13" s="127"/>
      <c r="AJ13" s="127"/>
      <c r="AK13" s="127"/>
      <c r="AL13" s="127"/>
    </row>
    <row r="14" spans="1:38" x14ac:dyDescent="0.25">
      <c r="A14" s="46"/>
      <c r="B14" s="46"/>
      <c r="C14" s="46"/>
      <c r="D14" s="46"/>
      <c r="E14" s="46"/>
      <c r="F14" s="46"/>
      <c r="G14" s="46"/>
      <c r="H14" s="46"/>
      <c r="I14" s="46"/>
      <c r="J14" s="46"/>
      <c r="K14" s="46"/>
      <c r="L14" s="46"/>
      <c r="M14" s="127"/>
      <c r="N14" s="127"/>
      <c r="O14" s="127"/>
      <c r="P14" s="127"/>
      <c r="Q14" s="127"/>
      <c r="R14" s="127"/>
      <c r="S14" s="127"/>
      <c r="T14" s="127"/>
      <c r="U14" s="127"/>
      <c r="V14" s="127"/>
      <c r="W14" s="127"/>
      <c r="X14" s="127"/>
      <c r="Y14" s="127"/>
      <c r="Z14" s="127"/>
      <c r="AA14" s="127"/>
      <c r="AB14" s="127"/>
      <c r="AC14" s="127"/>
      <c r="AD14" s="127"/>
      <c r="AE14" s="127"/>
      <c r="AF14" s="127"/>
      <c r="AG14" s="127"/>
      <c r="AH14" s="127"/>
      <c r="AI14" s="127"/>
      <c r="AJ14" s="127"/>
      <c r="AK14" s="127"/>
      <c r="AL14" s="127"/>
    </row>
    <row r="15" spans="1:38" x14ac:dyDescent="0.25">
      <c r="A15" s="46"/>
      <c r="B15" s="46"/>
      <c r="C15" s="46"/>
      <c r="D15" s="46"/>
      <c r="E15" s="46"/>
      <c r="F15" s="46"/>
      <c r="G15" s="46"/>
      <c r="H15" s="46"/>
      <c r="I15" s="46"/>
      <c r="J15" s="46"/>
      <c r="K15" s="46"/>
      <c r="L15" s="46"/>
      <c r="M15" s="127"/>
      <c r="N15" s="127"/>
      <c r="O15" s="127"/>
      <c r="P15" s="127"/>
      <c r="Q15" s="127"/>
      <c r="R15" s="127"/>
      <c r="S15" s="127"/>
      <c r="T15" s="127"/>
      <c r="U15" s="127"/>
      <c r="V15" s="127"/>
      <c r="W15" s="127"/>
      <c r="X15" s="127"/>
      <c r="Y15" s="127"/>
      <c r="Z15" s="127"/>
      <c r="AA15" s="127"/>
      <c r="AB15" s="127"/>
      <c r="AC15" s="127"/>
      <c r="AD15" s="127"/>
      <c r="AE15" s="127"/>
      <c r="AF15" s="127"/>
      <c r="AG15" s="127"/>
      <c r="AH15" s="127"/>
      <c r="AI15" s="127"/>
      <c r="AJ15" s="127"/>
      <c r="AK15" s="127"/>
      <c r="AL15" s="127"/>
    </row>
    <row r="16" spans="1:38" x14ac:dyDescent="0.25">
      <c r="A16" s="46"/>
      <c r="B16" s="46"/>
      <c r="C16" s="46"/>
      <c r="D16" s="46"/>
      <c r="E16" s="46"/>
      <c r="F16" s="46"/>
      <c r="G16" s="46"/>
      <c r="H16" s="46"/>
      <c r="I16" s="46"/>
      <c r="J16" s="46"/>
      <c r="K16" s="46"/>
      <c r="L16" s="46"/>
      <c r="M16" s="127"/>
      <c r="N16" s="127"/>
      <c r="O16" s="127"/>
      <c r="P16" s="127"/>
      <c r="Q16" s="127"/>
      <c r="R16" s="127"/>
      <c r="S16" s="127"/>
      <c r="T16" s="127"/>
      <c r="U16" s="127"/>
      <c r="V16" s="127"/>
      <c r="W16" s="127"/>
      <c r="X16" s="127"/>
      <c r="Y16" s="127"/>
      <c r="Z16" s="127"/>
      <c r="AA16" s="127"/>
      <c r="AB16" s="127"/>
      <c r="AC16" s="127"/>
      <c r="AD16" s="127"/>
      <c r="AE16" s="127"/>
      <c r="AF16" s="127"/>
      <c r="AG16" s="127"/>
      <c r="AH16" s="127"/>
      <c r="AI16" s="127"/>
      <c r="AJ16" s="127"/>
      <c r="AK16" s="127"/>
      <c r="AL16" s="127"/>
    </row>
    <row r="17" spans="1:38" x14ac:dyDescent="0.25">
      <c r="A17" s="46"/>
      <c r="B17" s="46"/>
      <c r="C17" s="46"/>
      <c r="D17" s="46"/>
      <c r="E17" s="46"/>
      <c r="F17" s="46"/>
      <c r="G17" s="46"/>
      <c r="H17" s="46"/>
      <c r="I17" s="46"/>
      <c r="J17" s="46"/>
      <c r="K17" s="46"/>
      <c r="L17" s="46"/>
      <c r="M17" s="127"/>
      <c r="N17" s="127"/>
      <c r="O17" s="127"/>
      <c r="P17" s="127"/>
      <c r="Q17" s="127"/>
      <c r="R17" s="127"/>
      <c r="S17" s="127"/>
      <c r="T17" s="127"/>
      <c r="U17" s="127"/>
      <c r="V17" s="127"/>
      <c r="W17" s="127"/>
      <c r="X17" s="127"/>
      <c r="Y17" s="127"/>
      <c r="Z17" s="127"/>
      <c r="AA17" s="127"/>
      <c r="AB17" s="127"/>
      <c r="AC17" s="127"/>
      <c r="AD17" s="127"/>
      <c r="AE17" s="127"/>
      <c r="AF17" s="127"/>
      <c r="AG17" s="127"/>
      <c r="AH17" s="127"/>
      <c r="AI17" s="127"/>
      <c r="AJ17" s="127"/>
      <c r="AK17" s="127"/>
      <c r="AL17" s="127"/>
    </row>
    <row r="18" spans="1:38" x14ac:dyDescent="0.25">
      <c r="A18" s="46"/>
      <c r="B18" s="46"/>
      <c r="C18" s="46"/>
      <c r="D18" s="46"/>
      <c r="E18" s="46"/>
      <c r="F18" s="46"/>
      <c r="G18" s="46"/>
      <c r="H18" s="46"/>
      <c r="I18" s="46"/>
      <c r="J18" s="46"/>
      <c r="K18" s="46"/>
      <c r="L18" s="46"/>
      <c r="M18" s="127"/>
      <c r="N18" s="127"/>
      <c r="O18" s="127"/>
      <c r="P18" s="127"/>
      <c r="Q18" s="127"/>
      <c r="R18" s="127"/>
      <c r="S18" s="127"/>
      <c r="T18" s="127"/>
      <c r="U18" s="127"/>
      <c r="V18" s="127"/>
      <c r="W18" s="127"/>
      <c r="X18" s="127"/>
      <c r="Y18" s="127"/>
      <c r="Z18" s="127"/>
      <c r="AA18" s="127"/>
      <c r="AB18" s="127"/>
      <c r="AC18" s="127"/>
      <c r="AD18" s="127"/>
      <c r="AE18" s="127"/>
      <c r="AF18" s="127"/>
      <c r="AG18" s="127"/>
      <c r="AH18" s="127"/>
      <c r="AI18" s="127"/>
      <c r="AJ18" s="127"/>
      <c r="AK18" s="127"/>
      <c r="AL18" s="127"/>
    </row>
    <row r="19" spans="1:38" x14ac:dyDescent="0.25">
      <c r="A19" s="46"/>
      <c r="B19" s="46"/>
      <c r="C19" s="46"/>
      <c r="D19" s="46"/>
      <c r="E19" s="46"/>
      <c r="F19" s="46"/>
      <c r="G19" s="46"/>
      <c r="H19" s="46"/>
      <c r="I19" s="46"/>
      <c r="J19" s="46"/>
      <c r="K19" s="46"/>
      <c r="L19" s="46"/>
      <c r="M19" s="127"/>
      <c r="N19" s="127"/>
      <c r="O19" s="127"/>
      <c r="P19" s="127"/>
      <c r="Q19" s="127"/>
      <c r="R19" s="127"/>
      <c r="S19" s="127"/>
      <c r="T19" s="127"/>
      <c r="U19" s="127"/>
      <c r="V19" s="127"/>
      <c r="W19" s="127"/>
      <c r="X19" s="127"/>
      <c r="Y19" s="127"/>
      <c r="Z19" s="127"/>
      <c r="AA19" s="127"/>
      <c r="AB19" s="127"/>
      <c r="AC19" s="127"/>
      <c r="AD19" s="127"/>
      <c r="AE19" s="127"/>
      <c r="AF19" s="127"/>
      <c r="AG19" s="127"/>
      <c r="AH19" s="127"/>
      <c r="AI19" s="127"/>
      <c r="AJ19" s="127"/>
      <c r="AK19" s="127"/>
      <c r="AL19" s="127"/>
    </row>
    <row r="20" spans="1:38" x14ac:dyDescent="0.25">
      <c r="A20" s="46"/>
      <c r="B20" s="46"/>
      <c r="C20" s="46"/>
      <c r="D20" s="46"/>
      <c r="E20" s="46"/>
      <c r="F20" s="46"/>
      <c r="G20" s="46"/>
      <c r="H20" s="46"/>
      <c r="I20" s="46"/>
      <c r="J20" s="46"/>
      <c r="K20" s="46"/>
      <c r="L20" s="46"/>
      <c r="M20" s="127"/>
      <c r="N20" s="127"/>
      <c r="O20" s="127"/>
      <c r="P20" s="127"/>
      <c r="Q20" s="127"/>
      <c r="R20" s="127"/>
      <c r="S20" s="127"/>
      <c r="T20" s="127"/>
      <c r="U20" s="127"/>
      <c r="V20" s="127"/>
      <c r="W20" s="127"/>
      <c r="X20" s="127"/>
      <c r="Y20" s="127"/>
      <c r="Z20" s="127"/>
      <c r="AA20" s="127"/>
      <c r="AB20" s="127"/>
      <c r="AC20" s="127"/>
      <c r="AD20" s="127"/>
      <c r="AE20" s="127"/>
      <c r="AF20" s="127"/>
      <c r="AG20" s="127"/>
      <c r="AH20" s="127"/>
      <c r="AI20" s="127"/>
      <c r="AJ20" s="127"/>
      <c r="AK20" s="127"/>
      <c r="AL20" s="127"/>
    </row>
    <row r="21" spans="1:38" x14ac:dyDescent="0.25">
      <c r="A21" s="46"/>
      <c r="B21" s="46"/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127"/>
      <c r="N21" s="127"/>
      <c r="O21" s="127"/>
      <c r="P21" s="127"/>
      <c r="Q21" s="127"/>
      <c r="R21" s="127"/>
      <c r="S21" s="127"/>
      <c r="T21" s="127"/>
      <c r="U21" s="127"/>
      <c r="V21" s="127"/>
      <c r="W21" s="127"/>
      <c r="X21" s="127"/>
      <c r="Y21" s="127"/>
      <c r="Z21" s="127"/>
      <c r="AA21" s="127"/>
      <c r="AB21" s="127"/>
      <c r="AC21" s="127"/>
      <c r="AD21" s="127"/>
      <c r="AE21" s="127"/>
      <c r="AF21" s="127"/>
      <c r="AG21" s="127"/>
      <c r="AH21" s="127"/>
      <c r="AI21" s="127"/>
      <c r="AJ21" s="127"/>
      <c r="AK21" s="127"/>
      <c r="AL21" s="127"/>
    </row>
    <row r="22" spans="1:38" x14ac:dyDescent="0.25">
      <c r="A22" s="46"/>
      <c r="B22" s="46"/>
      <c r="C22" s="46"/>
      <c r="D22" s="46"/>
      <c r="E22" s="46"/>
      <c r="F22" s="46"/>
      <c r="G22" s="46"/>
      <c r="H22" s="46"/>
      <c r="I22" s="46"/>
      <c r="J22" s="46"/>
      <c r="K22" s="46"/>
      <c r="L22" s="46"/>
      <c r="M22" s="127"/>
      <c r="N22" s="127"/>
      <c r="O22" s="127"/>
      <c r="P22" s="127"/>
      <c r="Q22" s="127"/>
      <c r="R22" s="127"/>
      <c r="S22" s="127"/>
      <c r="T22" s="127"/>
      <c r="U22" s="127"/>
      <c r="V22" s="127"/>
      <c r="W22" s="127"/>
      <c r="X22" s="127"/>
      <c r="Y22" s="127"/>
      <c r="Z22" s="127"/>
      <c r="AA22" s="127"/>
      <c r="AB22" s="127"/>
      <c r="AC22" s="127"/>
      <c r="AD22" s="127"/>
      <c r="AE22" s="127"/>
      <c r="AF22" s="127"/>
      <c r="AG22" s="127"/>
      <c r="AH22" s="127"/>
      <c r="AI22" s="127"/>
      <c r="AJ22" s="127"/>
      <c r="AK22" s="127"/>
      <c r="AL22" s="127"/>
    </row>
    <row r="23" spans="1:38" x14ac:dyDescent="0.25">
      <c r="A23" s="46"/>
      <c r="B23" s="46"/>
      <c r="C23" s="46"/>
      <c r="D23" s="46"/>
      <c r="E23" s="46"/>
      <c r="F23" s="46"/>
      <c r="G23" s="46"/>
      <c r="H23" s="46"/>
      <c r="I23" s="46"/>
      <c r="J23" s="46"/>
      <c r="K23" s="46"/>
      <c r="L23" s="46"/>
      <c r="M23" s="127"/>
      <c r="N23" s="127"/>
      <c r="O23" s="127"/>
      <c r="P23" s="127"/>
      <c r="Q23" s="127"/>
      <c r="R23" s="127"/>
      <c r="S23" s="127"/>
      <c r="T23" s="127"/>
      <c r="U23" s="127"/>
      <c r="V23" s="127"/>
      <c r="W23" s="127"/>
      <c r="X23" s="127"/>
      <c r="Y23" s="127"/>
      <c r="Z23" s="127"/>
      <c r="AA23" s="127"/>
      <c r="AB23" s="127"/>
      <c r="AC23" s="127"/>
      <c r="AD23" s="127"/>
      <c r="AE23" s="127"/>
      <c r="AF23" s="127"/>
      <c r="AG23" s="127"/>
      <c r="AH23" s="127"/>
      <c r="AI23" s="127"/>
      <c r="AJ23" s="127"/>
      <c r="AK23" s="127"/>
      <c r="AL23" s="127"/>
    </row>
    <row r="24" spans="1:38" x14ac:dyDescent="0.25">
      <c r="A24" s="46"/>
      <c r="B24" s="46"/>
      <c r="C24" s="46"/>
      <c r="D24" s="46"/>
      <c r="E24" s="46"/>
      <c r="F24" s="46"/>
      <c r="G24" s="46"/>
      <c r="H24" s="46"/>
      <c r="I24" s="46"/>
      <c r="J24" s="46"/>
      <c r="K24" s="46"/>
      <c r="L24" s="46"/>
      <c r="M24" s="127"/>
      <c r="N24" s="127"/>
      <c r="O24" s="127"/>
      <c r="P24" s="127"/>
      <c r="Q24" s="127"/>
      <c r="R24" s="127"/>
      <c r="S24" s="127"/>
      <c r="T24" s="127"/>
      <c r="U24" s="127"/>
      <c r="V24" s="127"/>
      <c r="W24" s="127"/>
      <c r="X24" s="127"/>
      <c r="Y24" s="127"/>
      <c r="Z24" s="127"/>
      <c r="AA24" s="127"/>
      <c r="AB24" s="127"/>
      <c r="AC24" s="127"/>
      <c r="AD24" s="127"/>
      <c r="AE24" s="127"/>
      <c r="AF24" s="127"/>
      <c r="AG24" s="127"/>
      <c r="AH24" s="127"/>
      <c r="AI24" s="127"/>
      <c r="AJ24" s="127"/>
      <c r="AK24" s="127"/>
      <c r="AL24" s="127"/>
    </row>
    <row r="25" spans="1:38" x14ac:dyDescent="0.25">
      <c r="A25" s="46"/>
      <c r="B25" s="46"/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127"/>
      <c r="N25" s="127"/>
      <c r="O25" s="127"/>
      <c r="P25" s="127"/>
      <c r="Q25" s="127"/>
      <c r="R25" s="127"/>
      <c r="S25" s="127"/>
      <c r="T25" s="127"/>
      <c r="U25" s="127"/>
      <c r="V25" s="127"/>
      <c r="W25" s="127"/>
      <c r="X25" s="127"/>
      <c r="Y25" s="127"/>
      <c r="Z25" s="127"/>
      <c r="AA25" s="127"/>
      <c r="AB25" s="127"/>
      <c r="AC25" s="127"/>
      <c r="AD25" s="127"/>
      <c r="AE25" s="127"/>
      <c r="AF25" s="127"/>
      <c r="AG25" s="127"/>
      <c r="AH25" s="127"/>
      <c r="AI25" s="127"/>
      <c r="AJ25" s="127"/>
      <c r="AK25" s="127"/>
      <c r="AL25" s="127"/>
    </row>
    <row r="26" spans="1:38" x14ac:dyDescent="0.25">
      <c r="A26" s="46"/>
      <c r="B26" s="46"/>
      <c r="C26" s="46"/>
      <c r="D26" s="46"/>
      <c r="E26" s="46"/>
      <c r="F26" s="46"/>
      <c r="G26" s="46"/>
      <c r="H26" s="46"/>
      <c r="I26" s="46"/>
      <c r="J26" s="46"/>
      <c r="K26" s="46"/>
      <c r="L26" s="46"/>
      <c r="M26" s="127"/>
      <c r="N26" s="127"/>
      <c r="O26" s="127"/>
      <c r="P26" s="127"/>
      <c r="Q26" s="127"/>
      <c r="R26" s="127"/>
      <c r="S26" s="127"/>
      <c r="T26" s="127"/>
      <c r="U26" s="127"/>
      <c r="V26" s="127"/>
      <c r="W26" s="127"/>
      <c r="X26" s="127"/>
      <c r="Y26" s="127"/>
      <c r="Z26" s="127"/>
      <c r="AA26" s="127"/>
      <c r="AB26" s="127"/>
      <c r="AC26" s="127"/>
      <c r="AD26" s="127"/>
      <c r="AE26" s="127"/>
      <c r="AF26" s="127"/>
      <c r="AG26" s="127"/>
      <c r="AH26" s="127"/>
      <c r="AI26" s="127"/>
      <c r="AJ26" s="127"/>
      <c r="AK26" s="127"/>
      <c r="AL26" s="127"/>
    </row>
    <row r="27" spans="1:38" x14ac:dyDescent="0.25">
      <c r="A27" s="46"/>
      <c r="B27" s="46"/>
      <c r="C27" s="46"/>
      <c r="D27" s="46"/>
      <c r="E27" s="46"/>
      <c r="F27" s="46"/>
      <c r="G27" s="46"/>
      <c r="H27" s="46"/>
      <c r="I27" s="46"/>
      <c r="J27" s="46"/>
      <c r="K27" s="46"/>
      <c r="L27" s="46"/>
      <c r="M27" s="127"/>
      <c r="N27" s="127"/>
      <c r="O27" s="127"/>
      <c r="P27" s="127"/>
      <c r="Q27" s="127"/>
      <c r="R27" s="127"/>
      <c r="S27" s="127"/>
      <c r="T27" s="127"/>
      <c r="U27" s="127"/>
      <c r="V27" s="127"/>
      <c r="W27" s="127"/>
      <c r="X27" s="127"/>
      <c r="Y27" s="127"/>
      <c r="Z27" s="127"/>
      <c r="AA27" s="127"/>
      <c r="AB27" s="127"/>
      <c r="AC27" s="127"/>
      <c r="AD27" s="127"/>
      <c r="AE27" s="127"/>
      <c r="AF27" s="127"/>
      <c r="AG27" s="127"/>
      <c r="AH27" s="127"/>
      <c r="AI27" s="127"/>
      <c r="AJ27" s="127"/>
      <c r="AK27" s="127"/>
      <c r="AL27" s="127"/>
    </row>
    <row r="28" spans="1:38" x14ac:dyDescent="0.25">
      <c r="A28" s="46"/>
      <c r="B28" s="46"/>
      <c r="C28" s="46"/>
      <c r="D28" s="46"/>
      <c r="E28" s="46"/>
      <c r="F28" s="46"/>
      <c r="G28" s="46"/>
      <c r="H28" s="46"/>
      <c r="I28" s="46"/>
      <c r="J28" s="46"/>
      <c r="K28" s="46"/>
      <c r="L28" s="46"/>
      <c r="M28" s="127"/>
      <c r="N28" s="127"/>
      <c r="O28" s="127"/>
      <c r="P28" s="127"/>
      <c r="Q28" s="127"/>
      <c r="R28" s="127"/>
      <c r="S28" s="127"/>
      <c r="T28" s="127"/>
      <c r="U28" s="127"/>
      <c r="V28" s="127"/>
      <c r="W28" s="127"/>
      <c r="X28" s="127"/>
      <c r="Y28" s="127"/>
      <c r="Z28" s="127"/>
      <c r="AA28" s="127"/>
      <c r="AB28" s="127"/>
      <c r="AC28" s="127"/>
      <c r="AD28" s="127"/>
      <c r="AE28" s="127"/>
      <c r="AF28" s="127"/>
      <c r="AG28" s="127"/>
      <c r="AH28" s="127"/>
      <c r="AI28" s="127"/>
      <c r="AJ28" s="127"/>
      <c r="AK28" s="127"/>
      <c r="AL28" s="127"/>
    </row>
    <row r="29" spans="1:38" x14ac:dyDescent="0.25">
      <c r="A29" s="46"/>
      <c r="B29" s="156" t="s">
        <v>154</v>
      </c>
      <c r="C29" s="46"/>
      <c r="D29" s="46"/>
      <c r="E29" s="46"/>
      <c r="F29" s="46"/>
      <c r="G29" s="46"/>
      <c r="H29" s="46"/>
      <c r="I29" s="46"/>
      <c r="J29" s="46"/>
      <c r="K29" s="46"/>
      <c r="L29" s="46"/>
      <c r="M29" s="127"/>
      <c r="N29" s="127"/>
      <c r="O29" s="127"/>
      <c r="P29" s="127"/>
      <c r="Q29" s="127"/>
      <c r="R29" s="127"/>
      <c r="S29" s="127"/>
      <c r="T29" s="127"/>
      <c r="U29" s="127"/>
      <c r="V29" s="127"/>
      <c r="W29" s="127"/>
      <c r="X29" s="127"/>
      <c r="Y29" s="127"/>
      <c r="Z29" s="127"/>
      <c r="AA29" s="127"/>
      <c r="AB29" s="127"/>
      <c r="AC29" s="127"/>
      <c r="AD29" s="127"/>
      <c r="AE29" s="127"/>
      <c r="AF29" s="127"/>
      <c r="AG29" s="127"/>
      <c r="AH29" s="127"/>
      <c r="AI29" s="127"/>
      <c r="AJ29" s="127"/>
      <c r="AK29" s="127"/>
      <c r="AL29" s="127"/>
    </row>
    <row r="30" spans="1:38" x14ac:dyDescent="0.25">
      <c r="A30" s="46"/>
      <c r="B30" s="46"/>
      <c r="C30" s="46"/>
      <c r="D30" s="46"/>
      <c r="E30" s="46"/>
      <c r="F30" s="46"/>
      <c r="G30" s="46"/>
      <c r="H30" s="46"/>
      <c r="I30" s="46"/>
      <c r="J30" s="46"/>
      <c r="K30" s="46"/>
      <c r="L30" s="46"/>
      <c r="M30" s="127"/>
      <c r="N30" s="127"/>
      <c r="O30" s="127"/>
      <c r="P30" s="127"/>
      <c r="Q30" s="127"/>
      <c r="R30" s="127"/>
      <c r="S30" s="127"/>
      <c r="T30" s="127"/>
      <c r="U30" s="127"/>
      <c r="V30" s="127"/>
      <c r="W30" s="127"/>
      <c r="X30" s="127"/>
      <c r="Y30" s="127"/>
      <c r="Z30" s="127"/>
      <c r="AA30" s="127"/>
      <c r="AB30" s="127"/>
      <c r="AC30" s="127"/>
      <c r="AD30" s="127"/>
      <c r="AE30" s="127"/>
      <c r="AF30" s="127"/>
      <c r="AG30" s="127"/>
      <c r="AH30" s="127"/>
      <c r="AI30" s="127"/>
      <c r="AJ30" s="127"/>
      <c r="AK30" s="127"/>
      <c r="AL30" s="127"/>
    </row>
    <row r="31" spans="1:38" ht="354" customHeight="1" x14ac:dyDescent="0.25">
      <c r="A31" s="127"/>
      <c r="B31" s="127"/>
      <c r="C31" s="127"/>
      <c r="D31" s="127"/>
      <c r="E31" s="127"/>
      <c r="F31" s="127"/>
      <c r="G31" s="127"/>
      <c r="H31" s="127"/>
      <c r="I31" s="127"/>
      <c r="J31" s="127"/>
      <c r="K31" s="127"/>
      <c r="L31" s="127"/>
      <c r="M31" s="127"/>
      <c r="N31" s="127"/>
      <c r="O31" s="127"/>
      <c r="P31" s="127"/>
      <c r="Q31" s="127"/>
      <c r="R31" s="127"/>
      <c r="S31" s="127"/>
      <c r="T31" s="127"/>
      <c r="U31" s="127"/>
      <c r="V31" s="127"/>
      <c r="W31" s="127"/>
      <c r="X31" s="127"/>
      <c r="Y31" s="127"/>
      <c r="Z31" s="127"/>
      <c r="AA31" s="127"/>
      <c r="AB31" s="127"/>
      <c r="AC31" s="127"/>
      <c r="AD31" s="127"/>
      <c r="AE31" s="127"/>
      <c r="AF31" s="127"/>
      <c r="AG31" s="127"/>
      <c r="AH31" s="127"/>
      <c r="AI31" s="127"/>
      <c r="AJ31" s="127"/>
      <c r="AK31" s="127"/>
      <c r="AL31" s="127"/>
    </row>
    <row r="32" spans="1:38" x14ac:dyDescent="0.25">
      <c r="A32" s="127"/>
      <c r="B32" s="127"/>
      <c r="C32" s="127"/>
      <c r="D32" s="127"/>
      <c r="E32" s="127"/>
      <c r="F32" s="127"/>
      <c r="G32" s="127"/>
      <c r="H32" s="127"/>
      <c r="I32" s="127"/>
      <c r="J32" s="127"/>
      <c r="K32" s="127"/>
      <c r="L32" s="127"/>
      <c r="M32" s="127"/>
      <c r="N32" s="127"/>
      <c r="O32" s="127"/>
      <c r="P32" s="127"/>
      <c r="Q32" s="127"/>
      <c r="R32" s="127"/>
      <c r="S32" s="127"/>
      <c r="T32" s="127"/>
      <c r="U32" s="127"/>
      <c r="V32" s="127"/>
      <c r="W32" s="127"/>
      <c r="X32" s="127"/>
      <c r="Y32" s="127"/>
      <c r="Z32" s="127"/>
      <c r="AA32" s="127"/>
      <c r="AB32" s="127"/>
      <c r="AC32" s="127"/>
      <c r="AD32" s="127"/>
      <c r="AE32" s="127"/>
      <c r="AF32" s="127"/>
      <c r="AG32" s="127"/>
      <c r="AH32" s="127"/>
      <c r="AI32" s="127"/>
      <c r="AJ32" s="127"/>
      <c r="AK32" s="127"/>
      <c r="AL32" s="127"/>
    </row>
    <row r="33" spans="1:38" x14ac:dyDescent="0.25">
      <c r="A33" s="127"/>
      <c r="B33" s="127"/>
      <c r="C33" s="127"/>
      <c r="D33" s="127"/>
      <c r="E33" s="127"/>
      <c r="F33" s="127"/>
      <c r="G33" s="127"/>
      <c r="H33" s="127"/>
      <c r="I33" s="127"/>
      <c r="J33" s="127"/>
      <c r="K33" s="127"/>
      <c r="L33" s="127"/>
      <c r="M33" s="127"/>
      <c r="N33" s="127"/>
      <c r="O33" s="127"/>
      <c r="P33" s="127"/>
      <c r="Q33" s="127"/>
      <c r="R33" s="127"/>
      <c r="S33" s="127"/>
      <c r="T33" s="127"/>
      <c r="U33" s="127"/>
      <c r="V33" s="127"/>
      <c r="W33" s="127"/>
      <c r="X33" s="127"/>
      <c r="Y33" s="127"/>
      <c r="Z33" s="127"/>
      <c r="AA33" s="127"/>
      <c r="AB33" s="127"/>
      <c r="AC33" s="127"/>
      <c r="AD33" s="127"/>
      <c r="AE33" s="127"/>
      <c r="AF33" s="127"/>
      <c r="AG33" s="127"/>
      <c r="AH33" s="127"/>
      <c r="AI33" s="127"/>
      <c r="AJ33" s="127"/>
      <c r="AK33" s="127"/>
      <c r="AL33" s="127"/>
    </row>
    <row r="34" spans="1:38" x14ac:dyDescent="0.25">
      <c r="A34" s="127"/>
      <c r="B34" s="127"/>
      <c r="C34" s="127"/>
      <c r="D34" s="127"/>
      <c r="E34" s="127"/>
      <c r="F34" s="127"/>
      <c r="G34" s="127"/>
      <c r="H34" s="127"/>
      <c r="I34" s="127"/>
      <c r="J34" s="127"/>
      <c r="K34" s="127"/>
      <c r="L34" s="127"/>
      <c r="M34" s="127"/>
      <c r="N34" s="127"/>
      <c r="O34" s="127"/>
      <c r="P34" s="127"/>
      <c r="Q34" s="127"/>
      <c r="R34" s="127"/>
      <c r="S34" s="127"/>
      <c r="T34" s="127"/>
      <c r="U34" s="127"/>
      <c r="V34" s="127"/>
      <c r="W34" s="127"/>
      <c r="X34" s="127"/>
      <c r="Y34" s="127"/>
      <c r="Z34" s="127"/>
      <c r="AA34" s="127"/>
      <c r="AB34" s="127"/>
      <c r="AC34" s="127"/>
      <c r="AD34" s="127"/>
      <c r="AE34" s="127"/>
      <c r="AF34" s="127"/>
      <c r="AG34" s="127"/>
      <c r="AH34" s="127"/>
      <c r="AI34" s="127"/>
      <c r="AJ34" s="127"/>
      <c r="AK34" s="127"/>
      <c r="AL34" s="127"/>
    </row>
    <row r="35" spans="1:38" x14ac:dyDescent="0.25">
      <c r="A35" s="127"/>
      <c r="B35" s="127"/>
      <c r="C35" s="127"/>
      <c r="D35" s="127"/>
      <c r="E35" s="127"/>
      <c r="F35" s="127"/>
      <c r="G35" s="127"/>
      <c r="H35" s="127"/>
      <c r="I35" s="127"/>
      <c r="J35" s="127"/>
      <c r="K35" s="127"/>
      <c r="L35" s="127"/>
      <c r="M35" s="127"/>
      <c r="N35" s="127"/>
      <c r="O35" s="127"/>
      <c r="P35" s="127"/>
      <c r="Q35" s="127"/>
      <c r="R35" s="127"/>
      <c r="S35" s="127"/>
      <c r="T35" s="127"/>
      <c r="U35" s="127"/>
      <c r="V35" s="127"/>
      <c r="W35" s="127"/>
      <c r="X35" s="127"/>
      <c r="Y35" s="127"/>
      <c r="Z35" s="127"/>
      <c r="AA35" s="127"/>
      <c r="AB35" s="127"/>
      <c r="AC35" s="127"/>
      <c r="AD35" s="127"/>
      <c r="AE35" s="127"/>
      <c r="AF35" s="127"/>
      <c r="AG35" s="127"/>
      <c r="AH35" s="127"/>
      <c r="AI35" s="127"/>
      <c r="AJ35" s="127"/>
      <c r="AK35" s="127"/>
      <c r="AL35" s="127"/>
    </row>
    <row r="36" spans="1:38" x14ac:dyDescent="0.25">
      <c r="A36" s="127"/>
      <c r="B36" s="127"/>
      <c r="C36" s="127"/>
      <c r="D36" s="127"/>
      <c r="E36" s="127"/>
      <c r="F36" s="127"/>
      <c r="G36" s="127"/>
      <c r="H36" s="127"/>
      <c r="I36" s="127"/>
      <c r="J36" s="127"/>
      <c r="K36" s="127"/>
      <c r="L36" s="127"/>
      <c r="M36" s="127"/>
      <c r="N36" s="127"/>
      <c r="O36" s="127"/>
      <c r="P36" s="127"/>
      <c r="Q36" s="127"/>
      <c r="R36" s="127"/>
      <c r="S36" s="127"/>
      <c r="T36" s="127"/>
      <c r="U36" s="127"/>
      <c r="V36" s="127"/>
      <c r="W36" s="127"/>
      <c r="X36" s="127"/>
      <c r="Y36" s="127"/>
      <c r="Z36" s="127"/>
      <c r="AA36" s="127"/>
      <c r="AB36" s="127"/>
      <c r="AC36" s="127"/>
      <c r="AD36" s="127"/>
      <c r="AE36" s="127"/>
      <c r="AF36" s="127"/>
      <c r="AG36" s="127"/>
      <c r="AH36" s="127"/>
      <c r="AI36" s="127"/>
      <c r="AJ36" s="127"/>
      <c r="AK36" s="127"/>
      <c r="AL36" s="127"/>
    </row>
    <row r="37" spans="1:38" s="144" customFormat="1" x14ac:dyDescent="0.25">
      <c r="D37" s="144" t="s">
        <v>131</v>
      </c>
      <c r="E37" s="154">
        <f>'Vsi podatki in izračun'!E14</f>
        <v>51000</v>
      </c>
      <c r="G37" s="144" t="str">
        <f>D37</f>
        <v>Ineffectiveness</v>
      </c>
      <c r="H37" s="146">
        <f>'Vsi podatki in izračun'!F14</f>
        <v>0.80036012313593852</v>
      </c>
      <c r="I37" s="144" t="str">
        <f>D37</f>
        <v>Ineffectiveness</v>
      </c>
      <c r="J37" s="154">
        <f>'Vsi podatki in izračun'!H14</f>
        <v>510</v>
      </c>
    </row>
    <row r="38" spans="1:38" s="144" customFormat="1" x14ac:dyDescent="0.25">
      <c r="D38" s="144" t="s">
        <v>132</v>
      </c>
      <c r="E38" s="154">
        <f>'Vsi podatki in izračun'!E12</f>
        <v>5494.3616000000002</v>
      </c>
      <c r="G38" s="144" t="str">
        <f t="shared" ref="G38:G42" si="0">D38</f>
        <v>Sickleave</v>
      </c>
      <c r="H38" s="146">
        <f>'Vsi podatki in izračun'!F12</f>
        <v>8.6224861308419068E-2</v>
      </c>
      <c r="I38" s="144" t="str">
        <f t="shared" ref="I38:I42" si="1">D38</f>
        <v>Sickleave</v>
      </c>
      <c r="J38" s="154">
        <f>'Vsi podatki in izračun'!H12</f>
        <v>54.943615999999999</v>
      </c>
    </row>
    <row r="39" spans="1:38" s="144" customFormat="1" x14ac:dyDescent="0.25">
      <c r="D39" s="144" t="s">
        <v>133</v>
      </c>
      <c r="E39" s="154">
        <f>'Vsi podatki in izračun'!E13</f>
        <v>3737.5</v>
      </c>
      <c r="G39" s="144" t="str">
        <f t="shared" si="0"/>
        <v>Fluctuation</v>
      </c>
      <c r="H39" s="146">
        <f>'Vsi podatki in izračun'!F13</f>
        <v>5.8653842357266082E-2</v>
      </c>
      <c r="I39" s="144" t="str">
        <f t="shared" si="1"/>
        <v>Fluctuation</v>
      </c>
      <c r="J39" s="154">
        <f>'Vsi podatki in izračun'!H13</f>
        <v>37.375</v>
      </c>
    </row>
    <row r="40" spans="1:38" s="144" customFormat="1" x14ac:dyDescent="0.25">
      <c r="D40" s="144" t="s">
        <v>134</v>
      </c>
      <c r="E40" s="154">
        <f>'Vsi podatki in izračun'!E16</f>
        <v>3489.4540000000002</v>
      </c>
      <c r="G40" s="144" t="str">
        <f t="shared" si="0"/>
        <v>Injuries</v>
      </c>
      <c r="H40" s="146">
        <f>'Vsi podatki in izračun'!F16</f>
        <v>5.4761173198376339E-2</v>
      </c>
      <c r="I40" s="144" t="str">
        <f t="shared" si="1"/>
        <v>Injuries</v>
      </c>
      <c r="J40" s="154">
        <f>'Vsi podatki in izračun'!H16</f>
        <v>34.894539999999999</v>
      </c>
    </row>
    <row r="41" spans="1:38" s="144" customFormat="1" x14ac:dyDescent="0.25">
      <c r="D41" s="144" t="s">
        <v>135</v>
      </c>
      <c r="E41" s="154">
        <f>'Vsi podatki in izračun'!E15</f>
        <v>0</v>
      </c>
      <c r="G41" s="144" t="str">
        <f t="shared" si="0"/>
        <v>Strikes</v>
      </c>
      <c r="H41" s="146">
        <f>'Vsi podatki in izračun'!F15</f>
        <v>0</v>
      </c>
      <c r="I41" s="144" t="str">
        <f t="shared" si="1"/>
        <v>Strikes</v>
      </c>
      <c r="J41" s="154">
        <f>'Vsi podatki in izračun'!H15</f>
        <v>0</v>
      </c>
    </row>
    <row r="42" spans="1:38" s="144" customFormat="1" hidden="1" x14ac:dyDescent="0.25">
      <c r="D42" s="144" t="s">
        <v>136</v>
      </c>
      <c r="E42" s="145">
        <f>'Vsi podatki in izračun'!E17</f>
        <v>0</v>
      </c>
      <c r="G42" s="144" t="str">
        <f t="shared" si="0"/>
        <v>Other</v>
      </c>
      <c r="H42" s="146">
        <f>'Vsi podatki in izračun'!F17</f>
        <v>0</v>
      </c>
      <c r="I42" s="144" t="str">
        <f t="shared" si="1"/>
        <v>Other</v>
      </c>
      <c r="J42" s="145">
        <f>'Vsi podatki in izračun'!H17</f>
        <v>0</v>
      </c>
    </row>
    <row r="43" spans="1:38" s="144" customFormat="1" x14ac:dyDescent="0.25"/>
    <row r="44" spans="1:38" s="144" customFormat="1" x14ac:dyDescent="0.25"/>
    <row r="45" spans="1:38" s="144" customFormat="1" x14ac:dyDescent="0.25"/>
    <row r="46" spans="1:38" s="144" customFormat="1" x14ac:dyDescent="0.25"/>
    <row r="47" spans="1:38" s="144" customFormat="1" x14ac:dyDescent="0.25"/>
    <row r="48" spans="1:38" s="144" customFormat="1" x14ac:dyDescent="0.25"/>
    <row r="49" s="144" customFormat="1" x14ac:dyDescent="0.25"/>
    <row r="50" s="144" customFormat="1" x14ac:dyDescent="0.25"/>
    <row r="51" s="144" customFormat="1" x14ac:dyDescent="0.25"/>
    <row r="52" s="144" customFormat="1" x14ac:dyDescent="0.25"/>
    <row r="53" s="144" customFormat="1" x14ac:dyDescent="0.25"/>
    <row r="54" s="144" customFormat="1" x14ac:dyDescent="0.25"/>
    <row r="55" s="144" customFormat="1" x14ac:dyDescent="0.25"/>
    <row r="56" s="144" customFormat="1" x14ac:dyDescent="0.25"/>
  </sheetData>
  <sheetProtection sheet="1" objects="1" selectLockedCells="1" selectUnlockedCells="1"/>
  <mergeCells count="7">
    <mergeCell ref="E2:K2"/>
    <mergeCell ref="D6:F6"/>
    <mergeCell ref="H6:J6"/>
    <mergeCell ref="D5:F5"/>
    <mergeCell ref="H5:J5"/>
    <mergeCell ref="F3:K3"/>
    <mergeCell ref="F4:K4"/>
  </mergeCells>
  <hyperlinks>
    <hyperlink ref="B29" r:id="rId1"/>
  </hyperlinks>
  <printOptions horizontalCentered="1" verticalCentered="1"/>
  <pageMargins left="0.19685039370078741" right="0.19685039370078741" top="0.39370078740157483" bottom="0.39370078740157483" header="0" footer="0"/>
  <pageSetup paperSize="9" scale="88" orientation="landscape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>
    <tabColor rgb="FF00B050"/>
    <outlinePr summaryBelow="0"/>
    <pageSetUpPr fitToPage="1"/>
  </sheetPr>
  <dimension ref="A1:AI222"/>
  <sheetViews>
    <sheetView zoomScaleNormal="100" workbookViewId="0">
      <pane ySplit="20" topLeftCell="A21" activePane="bottomLeft" state="frozen"/>
      <selection activeCell="F24" sqref="F24"/>
      <selection pane="bottomLeft" activeCell="F24" sqref="F24"/>
    </sheetView>
  </sheetViews>
  <sheetFormatPr defaultRowHeight="15" outlineLevelRow="1" x14ac:dyDescent="0.25"/>
  <cols>
    <col min="1" max="1" width="1.28515625" customWidth="1"/>
    <col min="2" max="2" width="11" style="20" customWidth="1"/>
    <col min="3" max="3" width="12.5703125" style="21" customWidth="1"/>
    <col min="4" max="4" width="83.42578125" customWidth="1"/>
    <col min="5" max="5" width="10.28515625" customWidth="1"/>
    <col min="6" max="6" width="14" customWidth="1"/>
    <col min="7" max="7" width="15.42578125" customWidth="1"/>
    <col min="8" max="8" width="14" customWidth="1"/>
    <col min="9" max="10" width="14" style="2" customWidth="1"/>
    <col min="11" max="11" width="7.140625" style="2" customWidth="1"/>
    <col min="12" max="12" width="45.42578125" style="2" customWidth="1"/>
    <col min="26" max="35" width="9.140625" style="2"/>
  </cols>
  <sheetData>
    <row r="1" spans="1:35" s="57" customFormat="1" ht="12.75" x14ac:dyDescent="0.2">
      <c r="A1" s="55"/>
      <c r="B1" s="55"/>
      <c r="C1" s="55"/>
      <c r="D1" s="55"/>
      <c r="E1" s="56"/>
      <c r="F1" s="55"/>
      <c r="G1" s="55"/>
      <c r="H1" s="55"/>
      <c r="I1" s="55"/>
      <c r="J1" s="55"/>
    </row>
    <row r="2" spans="1:35" s="57" customFormat="1" ht="12.75" x14ac:dyDescent="0.2">
      <c r="A2" s="55"/>
      <c r="B2" s="55"/>
      <c r="C2" s="55"/>
      <c r="D2" s="55"/>
      <c r="E2" s="56"/>
      <c r="F2" s="55"/>
      <c r="G2" s="55"/>
      <c r="H2" s="56" t="s">
        <v>124</v>
      </c>
      <c r="I2" s="55"/>
      <c r="J2" s="55"/>
    </row>
    <row r="3" spans="1:35" s="57" customFormat="1" ht="12.75" x14ac:dyDescent="0.2">
      <c r="A3" s="55"/>
      <c r="B3" s="55"/>
      <c r="C3" s="55"/>
      <c r="D3" s="55"/>
      <c r="E3" s="56"/>
      <c r="F3" s="55"/>
      <c r="G3" s="55"/>
      <c r="H3" s="56" t="s">
        <v>125</v>
      </c>
      <c r="I3" s="55"/>
      <c r="J3" s="55"/>
    </row>
    <row r="4" spans="1:35" s="57" customFormat="1" ht="12.75" x14ac:dyDescent="0.2">
      <c r="A4" s="55"/>
      <c r="B4" s="55"/>
      <c r="C4" s="55"/>
      <c r="D4" s="55"/>
      <c r="E4" s="56"/>
      <c r="F4" s="55"/>
      <c r="G4" s="56"/>
      <c r="H4" s="56" t="s">
        <v>126</v>
      </c>
      <c r="I4" s="55"/>
      <c r="J4" s="55"/>
    </row>
    <row r="5" spans="1:35" s="57" customFormat="1" ht="12.75" x14ac:dyDescent="0.2">
      <c r="A5" s="55"/>
      <c r="B5" s="55"/>
      <c r="C5" s="55"/>
      <c r="D5" s="55"/>
      <c r="E5" s="56"/>
      <c r="F5" s="55"/>
      <c r="G5" s="56"/>
      <c r="H5" s="56"/>
      <c r="I5" s="55"/>
      <c r="J5" s="55"/>
    </row>
    <row r="6" spans="1:35" ht="25.5" customHeight="1" x14ac:dyDescent="0.25">
      <c r="A6" s="46"/>
      <c r="B6" s="58" t="s">
        <v>127</v>
      </c>
      <c r="C6" s="59"/>
      <c r="D6" s="60"/>
      <c r="E6" s="46"/>
      <c r="F6" s="46"/>
      <c r="G6" s="46"/>
      <c r="H6" s="46"/>
      <c r="I6" s="46"/>
      <c r="J6" s="46"/>
    </row>
    <row r="7" spans="1:35" ht="36" x14ac:dyDescent="0.55000000000000004">
      <c r="A7" s="46"/>
      <c r="B7" s="61" t="s">
        <v>128</v>
      </c>
      <c r="C7" s="59"/>
      <c r="D7" s="60"/>
      <c r="E7" s="46"/>
      <c r="F7" s="46"/>
      <c r="G7" s="46"/>
      <c r="H7" s="46"/>
      <c r="I7" s="46"/>
      <c r="J7" s="46"/>
    </row>
    <row r="8" spans="1:35" ht="48.75" x14ac:dyDescent="0.5">
      <c r="A8" s="46"/>
      <c r="B8" s="94" t="s">
        <v>105</v>
      </c>
      <c r="C8" s="62"/>
      <c r="D8" s="46"/>
      <c r="E8" s="46"/>
      <c r="F8" s="109" t="s">
        <v>118</v>
      </c>
      <c r="G8" s="109" t="s">
        <v>119</v>
      </c>
      <c r="H8" s="109" t="s">
        <v>120</v>
      </c>
      <c r="I8" s="109" t="s">
        <v>121</v>
      </c>
      <c r="J8" s="109" t="s">
        <v>122</v>
      </c>
    </row>
    <row r="9" spans="1:35" ht="6.75" customHeight="1" thickBot="1" x14ac:dyDescent="0.3">
      <c r="A9" s="46"/>
      <c r="B9" s="63"/>
      <c r="C9" s="64"/>
      <c r="D9" s="65"/>
      <c r="E9" s="66"/>
      <c r="F9" s="46"/>
      <c r="G9" s="46"/>
      <c r="H9" s="46"/>
      <c r="I9" s="46"/>
      <c r="J9" s="46"/>
      <c r="AI9"/>
    </row>
    <row r="10" spans="1:35" ht="16.5" thickBot="1" x14ac:dyDescent="0.3">
      <c r="A10" s="46"/>
      <c r="B10" s="67" t="s">
        <v>81</v>
      </c>
      <c r="C10" s="68"/>
      <c r="D10" s="68"/>
      <c r="E10" s="69">
        <f>SUM(E12:E17)</f>
        <v>63721.315600000002</v>
      </c>
      <c r="F10" s="110">
        <f>E10/E$10</f>
        <v>1</v>
      </c>
      <c r="G10" s="111">
        <f>E10/F$52</f>
        <v>6.37213156E-3</v>
      </c>
      <c r="H10" s="112">
        <f>E10/F$21</f>
        <v>637.21315600000003</v>
      </c>
      <c r="I10" s="113">
        <f>J10/12</f>
        <v>2.8964234363636363E-2</v>
      </c>
      <c r="J10" s="113">
        <f>E10/F$21/F$25</f>
        <v>0.34757081236363635</v>
      </c>
    </row>
    <row r="11" spans="1:35" ht="6.75" customHeight="1" thickBot="1" x14ac:dyDescent="0.3">
      <c r="A11" s="46"/>
      <c r="B11" s="70"/>
      <c r="C11" s="71"/>
      <c r="D11" s="66"/>
      <c r="E11" s="66"/>
      <c r="F11" s="46"/>
      <c r="G11" s="46"/>
      <c r="H11" s="107"/>
      <c r="I11" s="106"/>
      <c r="J11" s="106"/>
    </row>
    <row r="12" spans="1:35" ht="15.75" x14ac:dyDescent="0.25">
      <c r="A12" s="46"/>
      <c r="B12" s="28" t="str">
        <f>Bolniške!B10</f>
        <v>Stroški bolniške odsotnosti (mentalni vzroki)</v>
      </c>
      <c r="C12" s="29"/>
      <c r="D12" s="29"/>
      <c r="E12" s="30">
        <f>Bolniške!E10</f>
        <v>5494.3616000000002</v>
      </c>
      <c r="F12" s="114">
        <f t="shared" ref="F12:F17" si="0">E12/E$10</f>
        <v>8.6224861308419068E-2</v>
      </c>
      <c r="G12" s="115">
        <f t="shared" ref="G12:G17" si="1">E12/F$52</f>
        <v>5.4943616000000005E-4</v>
      </c>
      <c r="H12" s="116">
        <f t="shared" ref="H12:H17" si="2">E12/F$21</f>
        <v>54.943615999999999</v>
      </c>
      <c r="I12" s="117">
        <f t="shared" ref="I12:I17" si="3">J12/12</f>
        <v>2.4974370909090905E-3</v>
      </c>
      <c r="J12" s="117">
        <f t="shared" ref="J12:J17" si="4">E12/F$21/F$25</f>
        <v>2.9969245090909088E-2</v>
      </c>
    </row>
    <row r="13" spans="1:35" ht="15.75" x14ac:dyDescent="0.25">
      <c r="A13" s="46"/>
      <c r="B13" s="31" t="str">
        <f>Fluktuacija!B10</f>
        <v>Stroški neželene fluktuacije (mentalni vroki)</v>
      </c>
      <c r="C13" s="32"/>
      <c r="D13" s="32"/>
      <c r="E13" s="33">
        <f>Fluktuacija!E10</f>
        <v>3737.5</v>
      </c>
      <c r="F13" s="118">
        <f t="shared" si="0"/>
        <v>5.8653842357266082E-2</v>
      </c>
      <c r="G13" s="119">
        <f t="shared" si="1"/>
        <v>3.7375E-4</v>
      </c>
      <c r="H13" s="120">
        <f t="shared" si="2"/>
        <v>37.375</v>
      </c>
      <c r="I13" s="121">
        <f t="shared" si="3"/>
        <v>1.6988636363636362E-3</v>
      </c>
      <c r="J13" s="121">
        <f t="shared" si="4"/>
        <v>2.0386363636363633E-2</v>
      </c>
    </row>
    <row r="14" spans="1:35" ht="15.75" x14ac:dyDescent="0.25">
      <c r="A14" s="46"/>
      <c r="B14" s="31" t="str">
        <f>Neučinkovitost!B10</f>
        <v>Stroški manjše učinkovitosti / kakovosti dela</v>
      </c>
      <c r="C14" s="32"/>
      <c r="D14" s="32"/>
      <c r="E14" s="33">
        <f>Neučinkovitost!E10</f>
        <v>51000</v>
      </c>
      <c r="F14" s="122">
        <f t="shared" si="0"/>
        <v>0.80036012313593852</v>
      </c>
      <c r="G14" s="119">
        <f t="shared" si="1"/>
        <v>5.1000000000000004E-3</v>
      </c>
      <c r="H14" s="120">
        <f t="shared" si="2"/>
        <v>510</v>
      </c>
      <c r="I14" s="121">
        <f t="shared" si="3"/>
        <v>2.3181818181818178E-2</v>
      </c>
      <c r="J14" s="121">
        <f t="shared" si="4"/>
        <v>0.27818181818181814</v>
      </c>
    </row>
    <row r="15" spans="1:35" ht="15.75" x14ac:dyDescent="0.25">
      <c r="A15" s="46"/>
      <c r="B15" s="31" t="str">
        <f>Stavke!B10</f>
        <v>Stroški prekinitev dela</v>
      </c>
      <c r="C15" s="32"/>
      <c r="D15" s="32"/>
      <c r="E15" s="33">
        <f>Stavke!E10</f>
        <v>0</v>
      </c>
      <c r="F15" s="118">
        <f t="shared" si="0"/>
        <v>0</v>
      </c>
      <c r="G15" s="119">
        <f t="shared" si="1"/>
        <v>0</v>
      </c>
      <c r="H15" s="120">
        <f t="shared" si="2"/>
        <v>0</v>
      </c>
      <c r="I15" s="121">
        <f t="shared" si="3"/>
        <v>0</v>
      </c>
      <c r="J15" s="121">
        <f t="shared" si="4"/>
        <v>0</v>
      </c>
    </row>
    <row r="16" spans="1:35" ht="15.75" x14ac:dyDescent="0.25">
      <c r="A16" s="46"/>
      <c r="B16" s="31" t="str">
        <f>Nesreče!B10</f>
        <v>Stroški zaradi poškodb pri delu</v>
      </c>
      <c r="C16" s="32"/>
      <c r="D16" s="32"/>
      <c r="E16" s="33">
        <f>Nesreče!E10</f>
        <v>3489.4540000000002</v>
      </c>
      <c r="F16" s="118">
        <f t="shared" si="0"/>
        <v>5.4761173198376339E-2</v>
      </c>
      <c r="G16" s="119">
        <f t="shared" si="1"/>
        <v>3.489454E-4</v>
      </c>
      <c r="H16" s="120">
        <f t="shared" si="2"/>
        <v>34.894539999999999</v>
      </c>
      <c r="I16" s="121">
        <f t="shared" si="3"/>
        <v>1.5861154545454544E-3</v>
      </c>
      <c r="J16" s="121">
        <f t="shared" si="4"/>
        <v>1.9033385454545453E-2</v>
      </c>
    </row>
    <row r="17" spans="1:35" ht="16.5" thickBot="1" x14ac:dyDescent="0.3">
      <c r="A17" s="46"/>
      <c r="B17" s="34" t="str">
        <f>Drugo!B10</f>
        <v>Drugo</v>
      </c>
      <c r="C17" s="35"/>
      <c r="D17" s="35"/>
      <c r="E17" s="36">
        <f>Drugo!E10</f>
        <v>0</v>
      </c>
      <c r="F17" s="123">
        <f t="shared" si="0"/>
        <v>0</v>
      </c>
      <c r="G17" s="124">
        <f t="shared" si="1"/>
        <v>0</v>
      </c>
      <c r="H17" s="125">
        <f t="shared" si="2"/>
        <v>0</v>
      </c>
      <c r="I17" s="126">
        <f t="shared" si="3"/>
        <v>0</v>
      </c>
      <c r="J17" s="126">
        <f t="shared" si="4"/>
        <v>0</v>
      </c>
    </row>
    <row r="18" spans="1:35" x14ac:dyDescent="0.25">
      <c r="A18" s="46"/>
      <c r="B18" s="63"/>
      <c r="C18" s="62"/>
      <c r="D18" s="46"/>
      <c r="E18" s="46"/>
      <c r="F18" s="108">
        <f>F10-F14</f>
        <v>0.19963987686406148</v>
      </c>
      <c r="G18" s="46"/>
      <c r="H18" s="2"/>
      <c r="J18" s="46"/>
      <c r="AI18"/>
    </row>
    <row r="19" spans="1:35" x14ac:dyDescent="0.25">
      <c r="A19" s="46"/>
      <c r="B19" s="63"/>
      <c r="C19" s="62"/>
      <c r="D19" s="46"/>
      <c r="E19" s="46"/>
      <c r="F19" s="96" t="s">
        <v>104</v>
      </c>
      <c r="G19" s="46"/>
      <c r="H19" s="46"/>
      <c r="I19" s="46"/>
      <c r="J19" s="46"/>
    </row>
    <row r="20" spans="1:35" ht="15.75" x14ac:dyDescent="0.25">
      <c r="A20" s="46"/>
      <c r="B20" s="37" t="s">
        <v>0</v>
      </c>
      <c r="C20" s="38"/>
      <c r="D20" s="38"/>
      <c r="E20" s="39"/>
      <c r="F20" s="40"/>
      <c r="G20" s="40"/>
      <c r="H20" s="41"/>
      <c r="I20" s="62"/>
      <c r="J20" s="62"/>
    </row>
    <row r="21" spans="1:35" outlineLevel="1" x14ac:dyDescent="0.25">
      <c r="A21" s="46"/>
      <c r="B21" s="95" t="s">
        <v>1</v>
      </c>
      <c r="C21" s="97"/>
      <c r="D21" s="98"/>
      <c r="E21" s="25"/>
      <c r="F21" s="90">
        <f>'Data entry'!E12</f>
        <v>100</v>
      </c>
      <c r="G21" s="25"/>
      <c r="H21" s="25"/>
      <c r="I21" s="62"/>
      <c r="J21" s="62"/>
    </row>
    <row r="22" spans="1:35" outlineLevel="1" x14ac:dyDescent="0.25">
      <c r="A22" s="46"/>
      <c r="B22" s="95" t="s">
        <v>138</v>
      </c>
      <c r="C22" s="97"/>
      <c r="D22" s="98"/>
      <c r="E22" s="25"/>
      <c r="F22" s="91">
        <f>'Data entry'!E13</f>
        <v>2200000</v>
      </c>
      <c r="G22" s="25"/>
      <c r="H22" s="25"/>
      <c r="I22" s="62"/>
      <c r="J22" s="62"/>
    </row>
    <row r="23" spans="1:35" outlineLevel="1" x14ac:dyDescent="0.25">
      <c r="A23" s="46"/>
      <c r="B23" s="99" t="s">
        <v>49</v>
      </c>
      <c r="C23" s="100"/>
      <c r="D23" s="101"/>
      <c r="E23" s="25"/>
      <c r="F23" s="7">
        <f>F22/12/F21</f>
        <v>1833.3333333333335</v>
      </c>
      <c r="G23" s="25"/>
      <c r="H23" s="25"/>
      <c r="I23" s="62"/>
      <c r="J23" s="62"/>
    </row>
    <row r="24" spans="1:35" outlineLevel="1" x14ac:dyDescent="0.25">
      <c r="A24" s="46"/>
      <c r="B24" s="99" t="s">
        <v>139</v>
      </c>
      <c r="C24" s="100"/>
      <c r="D24" s="101"/>
      <c r="E24" s="25"/>
      <c r="F24" s="52">
        <v>0.161</v>
      </c>
      <c r="G24" s="25"/>
      <c r="H24" s="25"/>
      <c r="I24" s="62"/>
      <c r="J24" s="62"/>
    </row>
    <row r="25" spans="1:35" outlineLevel="1" x14ac:dyDescent="0.25">
      <c r="A25" s="46"/>
      <c r="B25" s="99" t="s">
        <v>50</v>
      </c>
      <c r="C25" s="100"/>
      <c r="D25" s="101"/>
      <c r="E25" s="25"/>
      <c r="F25" s="7">
        <f>F22/12/F21</f>
        <v>1833.3333333333335</v>
      </c>
      <c r="G25" s="25"/>
      <c r="H25" s="25"/>
      <c r="I25" s="62"/>
      <c r="J25" s="62"/>
    </row>
    <row r="26" spans="1:35" outlineLevel="1" x14ac:dyDescent="0.25">
      <c r="A26" s="46"/>
      <c r="B26" s="102" t="s">
        <v>96</v>
      </c>
      <c r="C26" s="103"/>
      <c r="D26" s="104"/>
      <c r="E26" s="25"/>
      <c r="F26" s="48">
        <v>1.2</v>
      </c>
      <c r="G26" s="25"/>
      <c r="H26" s="25"/>
      <c r="I26" s="62"/>
      <c r="J26" s="62"/>
      <c r="L26" t="s">
        <v>48</v>
      </c>
    </row>
    <row r="27" spans="1:35" outlineLevel="1" x14ac:dyDescent="0.25">
      <c r="A27" s="46"/>
      <c r="B27" s="102" t="s">
        <v>95</v>
      </c>
      <c r="C27" s="103"/>
      <c r="D27" s="104"/>
      <c r="E27" s="25"/>
      <c r="F27" s="52">
        <v>0.9</v>
      </c>
      <c r="G27" s="25"/>
      <c r="H27" s="25"/>
      <c r="I27" s="62"/>
      <c r="J27" s="62"/>
      <c r="L27" t="s">
        <v>48</v>
      </c>
    </row>
    <row r="28" spans="1:35" outlineLevel="1" x14ac:dyDescent="0.25">
      <c r="A28" s="46"/>
      <c r="B28" s="99" t="s">
        <v>51</v>
      </c>
      <c r="C28" s="100"/>
      <c r="D28" s="101"/>
      <c r="E28" s="25"/>
      <c r="F28" s="52">
        <v>0.8</v>
      </c>
      <c r="G28" s="25"/>
      <c r="H28" s="25"/>
      <c r="I28" s="62"/>
      <c r="J28" s="62"/>
      <c r="M28" s="83" t="s">
        <v>47</v>
      </c>
    </row>
    <row r="29" spans="1:35" outlineLevel="1" x14ac:dyDescent="0.25">
      <c r="A29" s="46"/>
      <c r="B29" s="95" t="s">
        <v>29</v>
      </c>
      <c r="C29" s="97"/>
      <c r="D29" s="98"/>
      <c r="E29" s="8">
        <f>SUM(E30:E35)</f>
        <v>1</v>
      </c>
      <c r="F29" s="92">
        <f>'Data entry'!E14</f>
        <v>4.0500000000000001E-2</v>
      </c>
      <c r="G29" s="25"/>
      <c r="H29" s="25"/>
      <c r="I29" s="62"/>
      <c r="J29" s="62"/>
      <c r="L29" t="s">
        <v>47</v>
      </c>
      <c r="M29" s="8">
        <f>SUM(M30:M35)</f>
        <v>4.0499999999999994E-2</v>
      </c>
      <c r="N29" s="8">
        <v>1</v>
      </c>
      <c r="O29" s="81">
        <v>4.0500000000000001E-2</v>
      </c>
    </row>
    <row r="30" spans="1:35" outlineLevel="1" x14ac:dyDescent="0.25">
      <c r="A30" s="46"/>
      <c r="B30" s="102" t="s">
        <v>84</v>
      </c>
      <c r="C30" s="103"/>
      <c r="D30" s="104"/>
      <c r="E30" s="52">
        <v>0.58518518518518525</v>
      </c>
      <c r="F30" s="84">
        <f>E30*$F$29</f>
        <v>2.3700000000000002E-2</v>
      </c>
      <c r="G30" s="25"/>
      <c r="H30" s="25"/>
      <c r="I30" s="62"/>
      <c r="J30" s="62"/>
      <c r="L30" t="s">
        <v>47</v>
      </c>
      <c r="M30" s="52">
        <v>2.3699999999999999E-2</v>
      </c>
      <c r="N30" s="52">
        <v>0.58518518518518525</v>
      </c>
      <c r="O30" s="82">
        <f t="shared" ref="O30:O35" si="5">$N30/$N$29*$O$29</f>
        <v>2.3700000000000002E-2</v>
      </c>
    </row>
    <row r="31" spans="1:35" outlineLevel="1" x14ac:dyDescent="0.25">
      <c r="A31" s="46"/>
      <c r="B31" s="102" t="s">
        <v>85</v>
      </c>
      <c r="C31" s="103"/>
      <c r="D31" s="104"/>
      <c r="E31" s="52">
        <v>6.4197530864197536E-2</v>
      </c>
      <c r="F31" s="84">
        <f t="shared" ref="F31:F35" si="6">E31*$F$29</f>
        <v>2.6000000000000003E-3</v>
      </c>
      <c r="G31" s="25"/>
      <c r="H31" s="25"/>
      <c r="I31" s="62"/>
      <c r="J31" s="62"/>
      <c r="L31" t="s">
        <v>47</v>
      </c>
      <c r="M31" s="52">
        <v>2.5999999999999999E-3</v>
      </c>
      <c r="N31" s="52">
        <v>6.4197530864197536E-2</v>
      </c>
      <c r="O31" s="82">
        <f t="shared" si="5"/>
        <v>2.6000000000000003E-3</v>
      </c>
    </row>
    <row r="32" spans="1:35" outlineLevel="1" x14ac:dyDescent="0.25">
      <c r="A32" s="46"/>
      <c r="B32" s="102" t="s">
        <v>86</v>
      </c>
      <c r="C32" s="103"/>
      <c r="D32" s="104"/>
      <c r="E32" s="52">
        <v>7.160493827160494E-2</v>
      </c>
      <c r="F32" s="84">
        <f t="shared" si="6"/>
        <v>2.9000000000000002E-3</v>
      </c>
      <c r="G32" s="25"/>
      <c r="H32" s="25"/>
      <c r="I32" s="62"/>
      <c r="J32" s="62"/>
      <c r="L32" t="s">
        <v>47</v>
      </c>
      <c r="M32" s="52">
        <v>2.8999999999999998E-3</v>
      </c>
      <c r="N32" s="52">
        <v>7.160493827160494E-2</v>
      </c>
      <c r="O32" s="82">
        <f t="shared" si="5"/>
        <v>2.9000000000000002E-3</v>
      </c>
    </row>
    <row r="33" spans="1:15" outlineLevel="1" x14ac:dyDescent="0.25">
      <c r="A33" s="46"/>
      <c r="B33" s="102" t="s">
        <v>87</v>
      </c>
      <c r="C33" s="103"/>
      <c r="D33" s="104"/>
      <c r="E33" s="52">
        <v>0.15555555555555559</v>
      </c>
      <c r="F33" s="84">
        <f t="shared" si="6"/>
        <v>6.3000000000000018E-3</v>
      </c>
      <c r="G33" s="25"/>
      <c r="H33" s="25"/>
      <c r="I33" s="62"/>
      <c r="J33" s="62"/>
      <c r="L33" t="s">
        <v>47</v>
      </c>
      <c r="M33" s="52">
        <v>6.3E-3</v>
      </c>
      <c r="N33" s="52">
        <v>0.15555555555555559</v>
      </c>
      <c r="O33" s="82">
        <f t="shared" si="5"/>
        <v>6.3000000000000018E-3</v>
      </c>
    </row>
    <row r="34" spans="1:15" outlineLevel="1" x14ac:dyDescent="0.25">
      <c r="A34" s="46"/>
      <c r="B34" s="102" t="s">
        <v>88</v>
      </c>
      <c r="C34" s="103"/>
      <c r="D34" s="104"/>
      <c r="E34" s="52">
        <v>5.1851851851851857E-2</v>
      </c>
      <c r="F34" s="84">
        <f t="shared" si="6"/>
        <v>2.1000000000000003E-3</v>
      </c>
      <c r="G34" s="25"/>
      <c r="H34" s="25"/>
      <c r="I34" s="62"/>
      <c r="J34" s="62"/>
      <c r="L34" t="s">
        <v>47</v>
      </c>
      <c r="M34" s="52">
        <v>2.0999999999999999E-3</v>
      </c>
      <c r="N34" s="52">
        <v>5.1851851851851857E-2</v>
      </c>
      <c r="O34" s="82">
        <f t="shared" si="5"/>
        <v>2.1000000000000003E-3</v>
      </c>
    </row>
    <row r="35" spans="1:15" outlineLevel="1" x14ac:dyDescent="0.25">
      <c r="A35" s="46"/>
      <c r="B35" s="102" t="s">
        <v>89</v>
      </c>
      <c r="C35" s="103"/>
      <c r="D35" s="104"/>
      <c r="E35" s="52">
        <v>7.160493827160494E-2</v>
      </c>
      <c r="F35" s="84">
        <f t="shared" si="6"/>
        <v>2.9000000000000002E-3</v>
      </c>
      <c r="G35" s="25"/>
      <c r="H35" s="25"/>
      <c r="I35" s="62"/>
      <c r="J35" s="62"/>
      <c r="L35" t="s">
        <v>47</v>
      </c>
      <c r="M35" s="52">
        <v>2.8999999999999998E-3</v>
      </c>
      <c r="N35" s="52">
        <v>7.160493827160494E-2</v>
      </c>
      <c r="O35" s="82">
        <f t="shared" si="5"/>
        <v>2.9000000000000002E-3</v>
      </c>
    </row>
    <row r="36" spans="1:15" outlineLevel="1" x14ac:dyDescent="0.25">
      <c r="A36" s="46"/>
      <c r="B36" s="102" t="s">
        <v>91</v>
      </c>
      <c r="C36" s="103"/>
      <c r="D36" s="104"/>
      <c r="E36" s="25"/>
      <c r="F36" s="52">
        <v>0.66659999999999997</v>
      </c>
      <c r="G36" s="25"/>
      <c r="H36" s="25"/>
      <c r="I36" s="62"/>
      <c r="J36" s="62"/>
      <c r="L36"/>
    </row>
    <row r="37" spans="1:15" outlineLevel="1" x14ac:dyDescent="0.25">
      <c r="A37" s="46"/>
      <c r="B37" s="95" t="s">
        <v>2</v>
      </c>
      <c r="C37" s="97"/>
      <c r="D37" s="98"/>
      <c r="E37" s="25"/>
      <c r="F37" s="93">
        <f>'Data entry'!E15</f>
        <v>0.05</v>
      </c>
      <c r="G37" s="25"/>
      <c r="H37" s="25"/>
      <c r="I37" s="62"/>
      <c r="J37" s="62"/>
      <c r="L37" s="2" t="s">
        <v>90</v>
      </c>
    </row>
    <row r="38" spans="1:15" outlineLevel="1" x14ac:dyDescent="0.25">
      <c r="A38" s="46"/>
      <c r="B38" s="102" t="s">
        <v>34</v>
      </c>
      <c r="C38" s="103"/>
      <c r="D38" s="104"/>
      <c r="E38" s="49">
        <v>0.5</v>
      </c>
      <c r="F38" s="25"/>
      <c r="G38" s="9">
        <f>F37*E38</f>
        <v>2.5000000000000001E-2</v>
      </c>
      <c r="H38" s="25"/>
      <c r="I38" s="62"/>
      <c r="J38" s="62"/>
      <c r="L38" t="s">
        <v>48</v>
      </c>
    </row>
    <row r="39" spans="1:15" outlineLevel="1" x14ac:dyDescent="0.25">
      <c r="A39" s="46"/>
      <c r="B39" s="102" t="s">
        <v>35</v>
      </c>
      <c r="C39" s="103"/>
      <c r="D39" s="104"/>
      <c r="E39" s="49">
        <v>0.5</v>
      </c>
      <c r="F39" s="25"/>
      <c r="G39" s="25"/>
      <c r="H39" s="9">
        <f>G38*E39</f>
        <v>1.2500000000000001E-2</v>
      </c>
      <c r="I39" s="73"/>
      <c r="J39" s="73"/>
      <c r="L39" t="s">
        <v>48</v>
      </c>
    </row>
    <row r="40" spans="1:15" outlineLevel="1" x14ac:dyDescent="0.25">
      <c r="A40" s="46"/>
      <c r="B40" s="102" t="s">
        <v>52</v>
      </c>
      <c r="C40" s="103"/>
      <c r="D40" s="104"/>
      <c r="E40" s="25"/>
      <c r="F40" s="51">
        <f>'Data entry'!E16</f>
        <v>1000</v>
      </c>
      <c r="G40" s="25"/>
      <c r="H40" s="25"/>
      <c r="I40" s="62"/>
      <c r="J40" s="62"/>
      <c r="L40" t="s">
        <v>48</v>
      </c>
    </row>
    <row r="41" spans="1:15" outlineLevel="1" x14ac:dyDescent="0.25">
      <c r="A41" s="46"/>
      <c r="B41" s="102" t="s">
        <v>13</v>
      </c>
      <c r="C41" s="103"/>
      <c r="D41" s="104"/>
      <c r="E41" s="25"/>
      <c r="F41" s="51">
        <f>'Data entry'!E17</f>
        <v>200</v>
      </c>
      <c r="G41" s="25"/>
      <c r="H41" s="25"/>
      <c r="I41" s="62"/>
      <c r="J41" s="62"/>
      <c r="L41" t="s">
        <v>48</v>
      </c>
    </row>
    <row r="42" spans="1:15" outlineLevel="1" x14ac:dyDescent="0.25">
      <c r="A42" s="46"/>
      <c r="B42" s="95" t="s">
        <v>14</v>
      </c>
      <c r="C42" s="97"/>
      <c r="D42" s="98"/>
      <c r="E42" s="25"/>
      <c r="F42" s="51">
        <f>'Data entry'!E18</f>
        <v>100</v>
      </c>
      <c r="G42" s="25"/>
      <c r="H42" s="25"/>
      <c r="I42" s="62"/>
      <c r="J42" s="62"/>
    </row>
    <row r="43" spans="1:15" outlineLevel="1" x14ac:dyDescent="0.25">
      <c r="A43" s="46"/>
      <c r="B43" s="95" t="s">
        <v>15</v>
      </c>
      <c r="C43" s="97"/>
      <c r="D43" s="98"/>
      <c r="E43" s="25"/>
      <c r="F43" s="51">
        <f>'Data entry'!E19</f>
        <v>40</v>
      </c>
      <c r="G43" s="25"/>
      <c r="H43" s="25"/>
      <c r="I43" s="62"/>
      <c r="J43" s="62"/>
    </row>
    <row r="44" spans="1:15" outlineLevel="1" x14ac:dyDescent="0.25">
      <c r="A44" s="46"/>
      <c r="B44" s="102" t="s">
        <v>100</v>
      </c>
      <c r="C44" s="103"/>
      <c r="D44" s="104"/>
      <c r="E44" s="25"/>
      <c r="F44" s="51"/>
      <c r="G44" s="25"/>
      <c r="H44" s="25"/>
      <c r="I44" s="62"/>
      <c r="J44" s="62"/>
      <c r="L44" t="s">
        <v>48</v>
      </c>
    </row>
    <row r="45" spans="1:15" outlineLevel="1" x14ac:dyDescent="0.25">
      <c r="A45" s="46"/>
      <c r="B45" s="102" t="s">
        <v>112</v>
      </c>
      <c r="C45" s="103"/>
      <c r="D45" s="104"/>
      <c r="E45" s="25"/>
      <c r="F45" s="52">
        <v>0.9</v>
      </c>
      <c r="G45" s="25"/>
      <c r="H45" s="25"/>
      <c r="I45" s="62"/>
      <c r="J45" s="62"/>
      <c r="L45" t="s">
        <v>48</v>
      </c>
    </row>
    <row r="46" spans="1:15" outlineLevel="1" x14ac:dyDescent="0.25">
      <c r="A46" s="46"/>
      <c r="B46" s="102" t="s">
        <v>83</v>
      </c>
      <c r="C46" s="103"/>
      <c r="D46" s="104"/>
      <c r="E46" s="25"/>
      <c r="F46" s="53">
        <v>3</v>
      </c>
      <c r="G46" s="25"/>
      <c r="H46" s="25"/>
      <c r="I46" s="62"/>
      <c r="J46" s="62"/>
      <c r="L46" t="s">
        <v>48</v>
      </c>
    </row>
    <row r="47" spans="1:15" outlineLevel="1" x14ac:dyDescent="0.25">
      <c r="A47" s="46"/>
      <c r="B47" s="102" t="s">
        <v>97</v>
      </c>
      <c r="C47" s="103"/>
      <c r="D47" s="104"/>
      <c r="E47" s="25"/>
      <c r="F47" s="52">
        <v>0.8</v>
      </c>
      <c r="G47" s="25"/>
      <c r="H47" s="25"/>
      <c r="I47" s="62"/>
      <c r="J47" s="62"/>
      <c r="L47" t="s">
        <v>48</v>
      </c>
    </row>
    <row r="48" spans="1:15" outlineLevel="1" x14ac:dyDescent="0.25">
      <c r="A48" s="46"/>
      <c r="B48" s="102" t="s">
        <v>98</v>
      </c>
      <c r="C48" s="103"/>
      <c r="D48" s="104"/>
      <c r="E48" s="25"/>
      <c r="F48" s="53">
        <v>3</v>
      </c>
      <c r="G48" s="25"/>
      <c r="H48" s="25"/>
      <c r="I48" s="62"/>
      <c r="J48" s="62"/>
      <c r="L48" t="s">
        <v>48</v>
      </c>
    </row>
    <row r="49" spans="1:13" outlineLevel="1" x14ac:dyDescent="0.25">
      <c r="A49" s="46"/>
      <c r="B49" s="102" t="s">
        <v>113</v>
      </c>
      <c r="C49" s="103"/>
      <c r="D49" s="104"/>
      <c r="E49" s="25"/>
      <c r="F49" s="105">
        <f>'Data entry'!E24</f>
        <v>0.01</v>
      </c>
      <c r="G49" s="25"/>
      <c r="H49" s="25"/>
      <c r="I49" s="62"/>
      <c r="J49" s="62"/>
      <c r="L49" t="s">
        <v>48</v>
      </c>
    </row>
    <row r="50" spans="1:13" outlineLevel="1" x14ac:dyDescent="0.25">
      <c r="A50" s="46"/>
      <c r="B50" s="99" t="s">
        <v>10</v>
      </c>
      <c r="C50" s="100"/>
      <c r="D50" s="101"/>
      <c r="E50" s="25"/>
      <c r="F50" s="10">
        <v>12</v>
      </c>
      <c r="G50" s="25"/>
      <c r="H50" s="25"/>
      <c r="I50" s="62"/>
      <c r="J50" s="62"/>
    </row>
    <row r="51" spans="1:13" outlineLevel="1" x14ac:dyDescent="0.25">
      <c r="A51" s="46"/>
      <c r="B51" s="99" t="s">
        <v>3</v>
      </c>
      <c r="C51" s="100"/>
      <c r="D51" s="101"/>
      <c r="E51" s="25"/>
      <c r="F51" s="54">
        <v>260</v>
      </c>
      <c r="G51" s="25"/>
      <c r="H51" s="25"/>
      <c r="I51" s="62"/>
      <c r="J51" s="62"/>
      <c r="M51" t="s">
        <v>123</v>
      </c>
    </row>
    <row r="52" spans="1:13" outlineLevel="1" x14ac:dyDescent="0.25">
      <c r="A52" s="46"/>
      <c r="B52" s="95" t="s">
        <v>101</v>
      </c>
      <c r="C52" s="97"/>
      <c r="D52" s="98"/>
      <c r="E52" s="25"/>
      <c r="F52" s="91">
        <f>'Data entry'!E21</f>
        <v>10000000</v>
      </c>
      <c r="G52" s="25"/>
      <c r="H52" s="25"/>
      <c r="I52" s="62"/>
      <c r="J52" s="62"/>
      <c r="M52" t="s">
        <v>115</v>
      </c>
    </row>
    <row r="53" spans="1:13" outlineLevel="1" x14ac:dyDescent="0.25">
      <c r="A53" s="46"/>
      <c r="B53" s="99" t="s">
        <v>4</v>
      </c>
      <c r="C53" s="100"/>
      <c r="D53" s="101"/>
      <c r="E53" s="25"/>
      <c r="F53" s="7">
        <f>F52/F51</f>
        <v>38461.538461538461</v>
      </c>
      <c r="G53" s="25"/>
      <c r="H53" s="25"/>
      <c r="I53" s="62"/>
      <c r="J53" s="62"/>
      <c r="M53" t="s">
        <v>129</v>
      </c>
    </row>
    <row r="54" spans="1:13" outlineLevel="1" x14ac:dyDescent="0.25">
      <c r="A54" s="46"/>
      <c r="B54" s="95" t="s">
        <v>137</v>
      </c>
      <c r="C54" s="97"/>
      <c r="D54" s="98"/>
      <c r="E54" s="25"/>
      <c r="F54" s="91">
        <f>'Data entry'!E22</f>
        <v>5000000</v>
      </c>
      <c r="G54" s="25"/>
      <c r="H54" s="25"/>
      <c r="I54" s="62"/>
      <c r="J54" s="62"/>
      <c r="M54" t="s">
        <v>116</v>
      </c>
    </row>
    <row r="55" spans="1:13" outlineLevel="1" x14ac:dyDescent="0.25">
      <c r="A55" s="46"/>
      <c r="B55" s="99" t="s">
        <v>82</v>
      </c>
      <c r="C55" s="100"/>
      <c r="D55" s="101"/>
      <c r="E55" s="25"/>
      <c r="F55" s="7">
        <f>F54/F51</f>
        <v>19230.76923076923</v>
      </c>
      <c r="G55" s="25"/>
      <c r="H55" s="25"/>
      <c r="I55" s="62"/>
      <c r="J55" s="62"/>
      <c r="M55" t="s">
        <v>130</v>
      </c>
    </row>
    <row r="56" spans="1:13" outlineLevel="1" x14ac:dyDescent="0.25">
      <c r="A56" s="46"/>
      <c r="B56" s="102" t="s">
        <v>110</v>
      </c>
      <c r="C56" s="103"/>
      <c r="D56" s="104"/>
      <c r="E56" s="25"/>
      <c r="F56" s="49">
        <v>0.5</v>
      </c>
      <c r="G56" s="25"/>
      <c r="H56" s="25"/>
      <c r="I56" s="62"/>
      <c r="J56" s="62"/>
      <c r="L56" t="s">
        <v>48</v>
      </c>
    </row>
    <row r="57" spans="1:13" outlineLevel="1" x14ac:dyDescent="0.25">
      <c r="A57" s="46"/>
      <c r="B57" s="95" t="s">
        <v>69</v>
      </c>
      <c r="C57" s="97"/>
      <c r="D57" s="98"/>
      <c r="E57" s="25"/>
      <c r="F57" s="90">
        <f>'Data entry'!E23</f>
        <v>0</v>
      </c>
      <c r="G57" s="25"/>
      <c r="H57" s="25"/>
      <c r="I57" s="46"/>
      <c r="J57" s="46"/>
    </row>
    <row r="58" spans="1:13" outlineLevel="1" x14ac:dyDescent="0.25">
      <c r="A58" s="46"/>
      <c r="B58" s="102" t="s">
        <v>99</v>
      </c>
      <c r="C58" s="103"/>
      <c r="D58" s="104"/>
      <c r="E58" s="25"/>
      <c r="F58" s="49">
        <v>0.5</v>
      </c>
      <c r="G58" s="25"/>
      <c r="H58" s="25"/>
      <c r="I58" s="46"/>
      <c r="J58" s="46"/>
      <c r="L58" t="s">
        <v>48</v>
      </c>
    </row>
    <row r="59" spans="1:13" outlineLevel="1" x14ac:dyDescent="0.25">
      <c r="A59" s="46"/>
      <c r="B59" s="102" t="s">
        <v>92</v>
      </c>
      <c r="C59" s="103"/>
      <c r="D59" s="104"/>
      <c r="E59" s="25"/>
      <c r="F59" s="49">
        <v>0.5</v>
      </c>
      <c r="G59" s="25"/>
      <c r="H59" s="25"/>
      <c r="I59" s="46"/>
      <c r="J59" s="46"/>
      <c r="L59" t="s">
        <v>48</v>
      </c>
    </row>
    <row r="60" spans="1:13" outlineLevel="1" x14ac:dyDescent="0.25">
      <c r="A60" s="46"/>
      <c r="B60" s="99" t="s">
        <v>93</v>
      </c>
      <c r="C60" s="100"/>
      <c r="D60" s="101"/>
      <c r="E60" s="25"/>
      <c r="F60" s="51">
        <v>0</v>
      </c>
      <c r="G60" s="25"/>
      <c r="H60" s="25"/>
      <c r="I60" s="62"/>
      <c r="J60" s="62"/>
    </row>
    <row r="61" spans="1:13" outlineLevel="1" x14ac:dyDescent="0.25">
      <c r="A61" s="46"/>
      <c r="B61" s="99" t="s">
        <v>94</v>
      </c>
      <c r="C61" s="100"/>
      <c r="D61" s="101"/>
      <c r="E61" s="25"/>
      <c r="F61" s="51">
        <v>0</v>
      </c>
      <c r="G61" s="25"/>
      <c r="H61" s="25"/>
      <c r="I61" s="62"/>
      <c r="J61" s="62"/>
    </row>
    <row r="62" spans="1:13" outlineLevel="1" x14ac:dyDescent="0.25">
      <c r="A62" s="46"/>
      <c r="B62" s="63"/>
      <c r="C62" s="62"/>
      <c r="D62" s="62"/>
      <c r="E62" s="62"/>
      <c r="F62" s="72"/>
      <c r="G62" s="46"/>
      <c r="H62" s="46"/>
      <c r="I62" s="46"/>
      <c r="J62" s="46"/>
    </row>
    <row r="63" spans="1:13" outlineLevel="1" x14ac:dyDescent="0.25">
      <c r="A63" s="46"/>
      <c r="B63" s="63"/>
      <c r="C63" s="62"/>
      <c r="D63" s="62"/>
      <c r="E63" s="62"/>
      <c r="F63" s="72"/>
      <c r="G63" s="46"/>
      <c r="H63" s="46"/>
      <c r="I63" s="46"/>
      <c r="J63" s="46"/>
    </row>
    <row r="188" spans="2:4" x14ac:dyDescent="0.25">
      <c r="B188" s="42"/>
      <c r="D188" s="1"/>
    </row>
    <row r="189" spans="2:4" x14ac:dyDescent="0.25">
      <c r="B189" s="42"/>
      <c r="D189" s="1"/>
    </row>
    <row r="190" spans="2:4" x14ac:dyDescent="0.25">
      <c r="B190" s="42"/>
      <c r="D190" s="1"/>
    </row>
    <row r="191" spans="2:4" x14ac:dyDescent="0.25">
      <c r="B191" s="42"/>
      <c r="D191" s="1"/>
    </row>
    <row r="192" spans="2:4" x14ac:dyDescent="0.25">
      <c r="B192" s="42"/>
      <c r="D192" s="1"/>
    </row>
    <row r="193" spans="2:4" x14ac:dyDescent="0.25">
      <c r="B193" s="42"/>
      <c r="D193" s="1"/>
    </row>
    <row r="194" spans="2:4" x14ac:dyDescent="0.25">
      <c r="B194" s="42"/>
      <c r="D194" s="1"/>
    </row>
    <row r="195" spans="2:4" x14ac:dyDescent="0.25">
      <c r="B195" s="42"/>
      <c r="D195" s="1"/>
    </row>
    <row r="196" spans="2:4" x14ac:dyDescent="0.25">
      <c r="B196" s="42"/>
    </row>
    <row r="197" spans="2:4" x14ac:dyDescent="0.25">
      <c r="B197" s="42"/>
    </row>
    <row r="198" spans="2:4" x14ac:dyDescent="0.25">
      <c r="B198" s="42"/>
    </row>
    <row r="199" spans="2:4" x14ac:dyDescent="0.25">
      <c r="B199" s="42"/>
    </row>
    <row r="200" spans="2:4" x14ac:dyDescent="0.25">
      <c r="B200" s="42"/>
    </row>
    <row r="201" spans="2:4" x14ac:dyDescent="0.25">
      <c r="B201" s="42"/>
    </row>
    <row r="202" spans="2:4" x14ac:dyDescent="0.25">
      <c r="B202" s="42"/>
    </row>
    <row r="203" spans="2:4" x14ac:dyDescent="0.25">
      <c r="B203" s="42"/>
    </row>
    <row r="204" spans="2:4" x14ac:dyDescent="0.25">
      <c r="B204" s="42"/>
    </row>
    <row r="205" spans="2:4" x14ac:dyDescent="0.25">
      <c r="B205" s="42"/>
    </row>
    <row r="206" spans="2:4" x14ac:dyDescent="0.25">
      <c r="B206" s="42"/>
    </row>
    <row r="207" spans="2:4" x14ac:dyDescent="0.25">
      <c r="B207" s="42"/>
    </row>
    <row r="208" spans="2:4" x14ac:dyDescent="0.25">
      <c r="B208" s="42"/>
    </row>
    <row r="209" spans="2:2" x14ac:dyDescent="0.25">
      <c r="B209" s="42"/>
    </row>
    <row r="210" spans="2:2" x14ac:dyDescent="0.25">
      <c r="B210" s="42"/>
    </row>
    <row r="211" spans="2:2" x14ac:dyDescent="0.25">
      <c r="B211" s="42"/>
    </row>
    <row r="212" spans="2:2" x14ac:dyDescent="0.25">
      <c r="B212" s="42"/>
    </row>
    <row r="213" spans="2:2" x14ac:dyDescent="0.25">
      <c r="B213" s="42"/>
    </row>
    <row r="214" spans="2:2" x14ac:dyDescent="0.25">
      <c r="B214" s="42"/>
    </row>
    <row r="215" spans="2:2" x14ac:dyDescent="0.25">
      <c r="B215" s="42"/>
    </row>
    <row r="216" spans="2:2" x14ac:dyDescent="0.25">
      <c r="B216" s="42"/>
    </row>
    <row r="217" spans="2:2" x14ac:dyDescent="0.25">
      <c r="B217" s="42"/>
    </row>
    <row r="218" spans="2:2" x14ac:dyDescent="0.25">
      <c r="B218" s="42"/>
    </row>
    <row r="219" spans="2:2" x14ac:dyDescent="0.25">
      <c r="B219" s="42"/>
    </row>
    <row r="220" spans="2:2" x14ac:dyDescent="0.25">
      <c r="B220" s="42"/>
    </row>
    <row r="221" spans="2:2" x14ac:dyDescent="0.25">
      <c r="B221" s="42"/>
    </row>
    <row r="222" spans="2:2" x14ac:dyDescent="0.25">
      <c r="B222" s="42"/>
    </row>
  </sheetData>
  <pageMargins left="0.70866141732283472" right="0.70866141732283472" top="0.74803149606299213" bottom="0.74803149606299213" header="0.31496062992125984" footer="0.31496062992125984"/>
  <pageSetup paperSize="9" scale="54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B4FF81"/>
    <outlinePr summaryBelow="0" summaryRight="0"/>
    <pageSetUpPr fitToPage="1"/>
  </sheetPr>
  <dimension ref="A1:AH32"/>
  <sheetViews>
    <sheetView workbookViewId="0">
      <selection activeCell="F24" sqref="F24"/>
    </sheetView>
  </sheetViews>
  <sheetFormatPr defaultRowHeight="15" outlineLevelRow="2" x14ac:dyDescent="0.25"/>
  <cols>
    <col min="1" max="1" width="5.140625" customWidth="1"/>
    <col min="2" max="2" width="11" customWidth="1"/>
    <col min="3" max="3" width="12.5703125" customWidth="1"/>
    <col min="4" max="4" width="83.42578125" customWidth="1"/>
    <col min="5" max="6" width="10.28515625" customWidth="1"/>
    <col min="7" max="7" width="11.7109375" customWidth="1"/>
    <col min="8" max="8" width="10.28515625" customWidth="1"/>
    <col min="9" max="9" width="4.5703125" customWidth="1"/>
    <col min="10" max="10" width="9.140625" customWidth="1"/>
    <col min="12" max="12" width="31.5703125" customWidth="1"/>
  </cols>
  <sheetData>
    <row r="1" spans="1:34" s="57" customFormat="1" ht="12.75" x14ac:dyDescent="0.2">
      <c r="A1" s="55"/>
      <c r="B1" s="55"/>
      <c r="C1" s="55"/>
      <c r="D1" s="55"/>
      <c r="E1" s="56"/>
      <c r="F1" s="55"/>
      <c r="G1" s="55"/>
      <c r="H1" s="55"/>
      <c r="I1" s="55"/>
      <c r="J1" s="55"/>
    </row>
    <row r="2" spans="1:34" s="57" customFormat="1" ht="12.75" x14ac:dyDescent="0.2">
      <c r="A2" s="55"/>
      <c r="B2" s="55"/>
      <c r="C2" s="55"/>
      <c r="D2" s="55"/>
      <c r="E2" s="56"/>
      <c r="F2" s="55"/>
      <c r="G2" s="55"/>
      <c r="H2" s="56" t="s">
        <v>124</v>
      </c>
      <c r="I2" s="55"/>
      <c r="J2" s="55"/>
    </row>
    <row r="3" spans="1:34" s="57" customFormat="1" ht="12.75" x14ac:dyDescent="0.2">
      <c r="A3" s="55"/>
      <c r="B3" s="55"/>
      <c r="C3" s="55"/>
      <c r="D3" s="55"/>
      <c r="E3" s="56"/>
      <c r="F3" s="55"/>
      <c r="G3" s="55"/>
      <c r="H3" s="56" t="s">
        <v>125</v>
      </c>
      <c r="I3" s="55"/>
      <c r="J3" s="55"/>
    </row>
    <row r="4" spans="1:34" s="57" customFormat="1" ht="12.75" x14ac:dyDescent="0.2">
      <c r="A4" s="55"/>
      <c r="B4" s="55"/>
      <c r="C4" s="55"/>
      <c r="D4" s="55"/>
      <c r="E4" s="56"/>
      <c r="F4" s="55"/>
      <c r="G4" s="56"/>
      <c r="H4" s="56" t="s">
        <v>126</v>
      </c>
      <c r="I4" s="55"/>
      <c r="J4" s="55"/>
    </row>
    <row r="5" spans="1:34" s="57" customFormat="1" ht="12.75" x14ac:dyDescent="0.2">
      <c r="A5" s="55"/>
      <c r="B5" s="55"/>
      <c r="C5" s="55"/>
      <c r="D5" s="55"/>
      <c r="E5" s="56"/>
      <c r="F5" s="55"/>
      <c r="G5" s="56"/>
      <c r="H5" s="56"/>
      <c r="I5" s="55"/>
      <c r="J5" s="55"/>
    </row>
    <row r="6" spans="1:34" ht="35.25" customHeight="1" x14ac:dyDescent="0.25">
      <c r="A6" s="46"/>
      <c r="B6" s="58" t="s">
        <v>127</v>
      </c>
      <c r="C6" s="59"/>
      <c r="D6" s="60"/>
      <c r="E6" s="46"/>
      <c r="F6" s="46"/>
      <c r="G6" s="46"/>
      <c r="H6" s="46"/>
      <c r="I6" s="46"/>
      <c r="J6" s="2"/>
      <c r="K6" s="2"/>
      <c r="Y6" s="2"/>
      <c r="Z6" s="2"/>
      <c r="AA6" s="2"/>
      <c r="AB6" s="2"/>
      <c r="AC6" s="2"/>
      <c r="AD6" s="2"/>
      <c r="AE6" s="2"/>
      <c r="AF6" s="2"/>
      <c r="AG6" s="2"/>
      <c r="AH6" s="2"/>
    </row>
    <row r="7" spans="1:34" ht="35.25" customHeight="1" x14ac:dyDescent="0.55000000000000004">
      <c r="A7" s="46"/>
      <c r="B7" s="61" t="s">
        <v>128</v>
      </c>
      <c r="C7" s="59"/>
      <c r="D7" s="60"/>
      <c r="E7" s="46"/>
      <c r="F7" s="46"/>
      <c r="G7" s="46"/>
      <c r="H7" s="46"/>
      <c r="I7" s="46"/>
      <c r="J7" s="2"/>
      <c r="K7" s="2"/>
      <c r="Y7" s="2"/>
      <c r="Z7" s="2"/>
      <c r="AA7" s="2"/>
      <c r="AB7" s="2"/>
      <c r="AC7" s="2"/>
      <c r="AD7" s="2"/>
      <c r="AE7" s="2"/>
      <c r="AF7" s="2"/>
      <c r="AG7" s="2"/>
      <c r="AH7" s="2"/>
    </row>
    <row r="8" spans="1:34" ht="30.75" customHeight="1" x14ac:dyDescent="0.5">
      <c r="A8" s="46"/>
      <c r="B8" s="94" t="str">
        <f>'Vsi podatki in izračun'!B8</f>
        <v>Ocena materialnih posledic ne-vitalnosti v organizaciji</v>
      </c>
      <c r="C8" s="62"/>
      <c r="D8" s="46"/>
      <c r="E8" s="46"/>
      <c r="F8" s="96" t="s">
        <v>103</v>
      </c>
      <c r="G8" s="46"/>
      <c r="H8" s="46"/>
      <c r="I8" s="46"/>
      <c r="J8" s="2"/>
      <c r="K8" s="2"/>
      <c r="Y8" s="2"/>
      <c r="Z8" s="2"/>
      <c r="AA8" s="2"/>
      <c r="AB8" s="2"/>
      <c r="AC8" s="2"/>
      <c r="AD8" s="2"/>
      <c r="AE8" s="2"/>
      <c r="AF8" s="2"/>
      <c r="AG8" s="2"/>
      <c r="AH8" s="2"/>
    </row>
    <row r="9" spans="1:34" ht="6.75" customHeight="1" x14ac:dyDescent="0.3">
      <c r="A9" s="46"/>
      <c r="B9" s="63"/>
      <c r="C9" s="64"/>
      <c r="D9" s="65"/>
      <c r="E9" s="66"/>
      <c r="F9" s="46"/>
      <c r="G9" s="46"/>
      <c r="H9" s="46"/>
      <c r="I9" s="46"/>
      <c r="J9" s="2"/>
      <c r="K9" s="2"/>
      <c r="Y9" s="2"/>
      <c r="Z9" s="2"/>
      <c r="AA9" s="2"/>
      <c r="AB9" s="2"/>
      <c r="AC9" s="2"/>
      <c r="AD9" s="2"/>
      <c r="AE9" s="2"/>
      <c r="AF9" s="2"/>
      <c r="AG9" s="2"/>
    </row>
    <row r="10" spans="1:34" ht="15.75" x14ac:dyDescent="0.25">
      <c r="A10" s="46"/>
      <c r="B10" s="37" t="s">
        <v>9</v>
      </c>
      <c r="C10" s="38"/>
      <c r="D10" s="38"/>
      <c r="E10" s="39">
        <f>SUM(F11:F30)</f>
        <v>5494.3616000000002</v>
      </c>
      <c r="F10" s="40"/>
      <c r="G10" s="40"/>
      <c r="H10" s="41"/>
      <c r="I10" s="6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</row>
    <row r="11" spans="1:34" ht="15.75" outlineLevel="1" x14ac:dyDescent="0.25">
      <c r="A11" s="46"/>
      <c r="B11" s="43" t="s">
        <v>5</v>
      </c>
      <c r="C11" s="11"/>
      <c r="D11" s="12"/>
      <c r="E11" s="25"/>
      <c r="F11" s="7">
        <f>G12*G13*G14*G15*G16*G17</f>
        <v>3050.3616000000006</v>
      </c>
      <c r="G11" s="26"/>
      <c r="H11" s="25"/>
      <c r="I11" s="6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</row>
    <row r="12" spans="1:34" outlineLevel="2" x14ac:dyDescent="0.25">
      <c r="A12" s="46"/>
      <c r="B12" s="44"/>
      <c r="C12" s="11" t="str">
        <f>'Vsi podatki in izračun'!B21</f>
        <v>Število zaposlenih</v>
      </c>
      <c r="D12" s="12"/>
      <c r="E12" s="25" t="s">
        <v>30</v>
      </c>
      <c r="F12" s="25"/>
      <c r="G12" s="7">
        <f>'Vsi podatki in izračun'!F21</f>
        <v>100</v>
      </c>
      <c r="H12" s="25"/>
      <c r="I12" s="6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</row>
    <row r="13" spans="1:34" outlineLevel="2" x14ac:dyDescent="0.25">
      <c r="A13" s="46"/>
      <c r="B13" s="44"/>
      <c r="C13" s="11" t="str">
        <f>'Vsi podatki in izračun'!B31</f>
        <v xml:space="preserve">  Stopnja absentizma  - mentalno zdravje</v>
      </c>
      <c r="D13" s="12"/>
      <c r="E13" s="25" t="s">
        <v>30</v>
      </c>
      <c r="F13" s="25"/>
      <c r="G13" s="15">
        <f>'Vsi podatki in izračun'!F31</f>
        <v>2.6000000000000003E-3</v>
      </c>
      <c r="H13" s="25"/>
      <c r="I13" s="6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</row>
    <row r="14" spans="1:34" outlineLevel="2" x14ac:dyDescent="0.25">
      <c r="A14" s="46"/>
      <c r="B14" s="44"/>
      <c r="C14" s="11" t="str">
        <f>'Vsi podatki in izračun'!B25</f>
        <v>Povprečna mesečna BTO BTO plača v podjetju</v>
      </c>
      <c r="D14" s="12"/>
      <c r="E14" s="25" t="s">
        <v>30</v>
      </c>
      <c r="F14" s="25"/>
      <c r="G14" s="7">
        <f>'Vsi podatki in izračun'!F25</f>
        <v>1833.3333333333335</v>
      </c>
      <c r="H14" s="25"/>
      <c r="I14" s="6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</row>
    <row r="15" spans="1:34" outlineLevel="2" x14ac:dyDescent="0.25">
      <c r="A15" s="46"/>
      <c r="B15" s="44"/>
      <c r="C15" s="11" t="str">
        <f>'Vsi podatki in izračun'!B28</f>
        <v>Povprečni faktor bolniškega nadomestila (do 30 dni)</v>
      </c>
      <c r="D15" s="12"/>
      <c r="E15" s="25" t="s">
        <v>30</v>
      </c>
      <c r="F15" s="25"/>
      <c r="G15" s="16">
        <f>'Vsi podatki in izračun'!F28</f>
        <v>0.8</v>
      </c>
      <c r="H15" s="25"/>
      <c r="I15" s="6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</row>
    <row r="16" spans="1:34" outlineLevel="2" x14ac:dyDescent="0.25">
      <c r="A16" s="46"/>
      <c r="B16" s="44"/>
      <c r="C16" s="11" t="str">
        <f>'Vsi podatki in izračun'!B36</f>
        <v>Delež absentizma do 30 dni</v>
      </c>
      <c r="D16" s="12"/>
      <c r="E16" s="25" t="s">
        <v>30</v>
      </c>
      <c r="F16" s="25"/>
      <c r="G16" s="85">
        <f>'Vsi podatki in izračun'!F36</f>
        <v>0.66659999999999997</v>
      </c>
      <c r="H16" s="25"/>
      <c r="I16" s="6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</row>
    <row r="17" spans="1:34" outlineLevel="2" x14ac:dyDescent="0.25">
      <c r="A17" s="46"/>
      <c r="B17" s="44"/>
      <c r="C17" s="11" t="str">
        <f>'Vsi podatki in izračun'!B50</f>
        <v>Število mesecev v letu</v>
      </c>
      <c r="D17" s="12"/>
      <c r="E17" s="25"/>
      <c r="F17" s="25"/>
      <c r="G17" s="14">
        <f>'Vsi podatki in izračun'!F50</f>
        <v>12</v>
      </c>
      <c r="H17" s="25"/>
      <c r="I17" s="6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</row>
    <row r="18" spans="1:34" ht="15.75" outlineLevel="1" x14ac:dyDescent="0.25">
      <c r="A18" s="46"/>
      <c r="B18" s="43" t="s">
        <v>6</v>
      </c>
      <c r="C18" s="11"/>
      <c r="D18" s="12"/>
      <c r="E18" s="25"/>
      <c r="F18" s="7">
        <f>(G19-1)*G20*G21*G22*G23</f>
        <v>1144</v>
      </c>
      <c r="G18" s="25"/>
      <c r="H18" s="25"/>
      <c r="I18" s="6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</row>
    <row r="19" spans="1:34" outlineLevel="2" x14ac:dyDescent="0.25">
      <c r="A19" s="46"/>
      <c r="B19" s="44" t="s">
        <v>28</v>
      </c>
      <c r="C19" s="11" t="str">
        <f>'Vsi podatki in izračun'!B26</f>
        <v>Faktor nadomestnega dela: koliko je nadomestno delo dražje/cenejše - nadure, agencije, študenti,…</v>
      </c>
      <c r="D19" s="12"/>
      <c r="E19" s="25" t="s">
        <v>31</v>
      </c>
      <c r="F19" s="26"/>
      <c r="G19" s="14">
        <f>'Vsi podatki in izračun'!F26</f>
        <v>1.2</v>
      </c>
      <c r="H19" s="25"/>
      <c r="I19" s="6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</row>
    <row r="20" spans="1:34" outlineLevel="2" x14ac:dyDescent="0.25">
      <c r="A20" s="46"/>
      <c r="B20" s="44"/>
      <c r="C20" s="11" t="str">
        <f>'Vsi podatki in izračun'!B21</f>
        <v>Število zaposlenih</v>
      </c>
      <c r="D20" s="12"/>
      <c r="E20" s="25" t="s">
        <v>30</v>
      </c>
      <c r="F20" s="26"/>
      <c r="G20" s="14">
        <f>'Vsi podatki in izračun'!F21</f>
        <v>100</v>
      </c>
      <c r="H20" s="25"/>
      <c r="I20" s="6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</row>
    <row r="21" spans="1:34" outlineLevel="2" x14ac:dyDescent="0.25">
      <c r="A21" s="46"/>
      <c r="B21" s="44"/>
      <c r="C21" s="11" t="str">
        <f>'Vsi podatki in izračun'!B31</f>
        <v xml:space="preserve">  Stopnja absentizma  - mentalno zdravje</v>
      </c>
      <c r="D21" s="12"/>
      <c r="E21" s="25" t="s">
        <v>30</v>
      </c>
      <c r="F21" s="26"/>
      <c r="G21" s="15">
        <f>'Vsi podatki in izračun'!F31</f>
        <v>2.6000000000000003E-3</v>
      </c>
      <c r="H21" s="25"/>
      <c r="I21" s="6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</row>
    <row r="22" spans="1:34" outlineLevel="2" x14ac:dyDescent="0.25">
      <c r="A22" s="46"/>
      <c r="B22" s="44"/>
      <c r="C22" s="11" t="str">
        <f>'Vsi podatki in izračun'!B25</f>
        <v>Povprečna mesečna BTO BTO plača v podjetju</v>
      </c>
      <c r="D22" s="12"/>
      <c r="E22" s="25" t="s">
        <v>30</v>
      </c>
      <c r="F22" s="26"/>
      <c r="G22" s="7">
        <f>'Vsi podatki in izračun'!F25</f>
        <v>1833.3333333333335</v>
      </c>
      <c r="H22" s="25"/>
      <c r="I22" s="6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</row>
    <row r="23" spans="1:34" outlineLevel="2" x14ac:dyDescent="0.25">
      <c r="A23" s="46"/>
      <c r="B23" s="44"/>
      <c r="C23" s="11" t="str">
        <f>'Vsi podatki in izračun'!B50</f>
        <v>Število mesecev v letu</v>
      </c>
      <c r="D23" s="12"/>
      <c r="E23" s="25"/>
      <c r="F23" s="26"/>
      <c r="G23" s="14">
        <f>'Vsi podatki in izračun'!F50</f>
        <v>12</v>
      </c>
      <c r="H23" s="25"/>
      <c r="I23" s="6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</row>
    <row r="24" spans="1:34" ht="15.75" outlineLevel="1" x14ac:dyDescent="0.25">
      <c r="A24" s="46"/>
      <c r="B24" s="43" t="s">
        <v>107</v>
      </c>
      <c r="C24" s="11"/>
      <c r="D24" s="12"/>
      <c r="E24" s="25"/>
      <c r="F24" s="7">
        <f>(G25-G26)*G27*(1-G28)</f>
        <v>1300</v>
      </c>
      <c r="G24" s="25"/>
      <c r="H24" s="25"/>
      <c r="I24" s="6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</row>
    <row r="25" spans="1:34" outlineLevel="2" x14ac:dyDescent="0.25">
      <c r="A25" s="46"/>
      <c r="B25" s="44" t="s">
        <v>28</v>
      </c>
      <c r="C25" s="11" t="str">
        <f>'Vsi podatki in izračun'!B52</f>
        <v>Letni prihodki</v>
      </c>
      <c r="D25" s="12"/>
      <c r="E25" s="25" t="s">
        <v>40</v>
      </c>
      <c r="F25" s="26"/>
      <c r="G25" s="7">
        <f>'Vsi podatki in izračun'!F52</f>
        <v>10000000</v>
      </c>
      <c r="H25" s="25"/>
      <c r="I25" s="6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</row>
    <row r="26" spans="1:34" outlineLevel="2" x14ac:dyDescent="0.25">
      <c r="A26" s="46"/>
      <c r="B26" s="44"/>
      <c r="C26" s="11" t="str">
        <f>'Vsi podatki in izračun'!B54</f>
        <v>Letni stroški kupljenega blaga/materiala/storitev</v>
      </c>
      <c r="D26" s="12"/>
      <c r="E26" s="25" t="s">
        <v>38</v>
      </c>
      <c r="F26" s="26"/>
      <c r="G26" s="7">
        <f>'Vsi podatki in izračun'!F54</f>
        <v>5000000</v>
      </c>
      <c r="H26" s="25"/>
      <c r="I26" s="6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</row>
    <row r="27" spans="1:34" outlineLevel="2" x14ac:dyDescent="0.25">
      <c r="A27" s="46"/>
      <c r="B27" s="44"/>
      <c r="C27" s="11" t="str">
        <f>'Vsi podatki in izračun'!B31</f>
        <v xml:space="preserve">  Stopnja absentizma  - mentalno zdravje</v>
      </c>
      <c r="D27" s="12"/>
      <c r="E27" s="25" t="s">
        <v>30</v>
      </c>
      <c r="F27" s="26"/>
      <c r="G27" s="15">
        <f>'Vsi podatki in izračun'!F31</f>
        <v>2.6000000000000003E-3</v>
      </c>
      <c r="H27" s="25"/>
      <c r="I27" s="6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</row>
    <row r="28" spans="1:34" outlineLevel="2" x14ac:dyDescent="0.25">
      <c r="A28" s="46"/>
      <c r="B28" s="44" t="s">
        <v>37</v>
      </c>
      <c r="C28" s="11" t="str">
        <f>'Vsi podatki in izračun'!B27</f>
        <v>Faktor manjše učinkovitosti nadomestnega delavca</v>
      </c>
      <c r="D28" s="12"/>
      <c r="E28" s="25" t="s">
        <v>33</v>
      </c>
      <c r="F28" s="26"/>
      <c r="G28" s="15">
        <f>'Vsi podatki in izračun'!F27</f>
        <v>0.9</v>
      </c>
      <c r="H28" s="25"/>
      <c r="I28" s="6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</row>
    <row r="29" spans="1:34" ht="15.75" outlineLevel="1" x14ac:dyDescent="0.25">
      <c r="A29" s="46"/>
      <c r="B29" s="43" t="s">
        <v>7</v>
      </c>
      <c r="C29" s="11"/>
      <c r="D29" s="12"/>
      <c r="E29" s="25"/>
      <c r="F29" s="51">
        <v>0</v>
      </c>
      <c r="G29" s="25"/>
      <c r="H29" s="25"/>
      <c r="I29" s="6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</row>
    <row r="30" spans="1:34" ht="15.75" outlineLevel="1" x14ac:dyDescent="0.25">
      <c r="A30" s="46"/>
      <c r="B30" s="50" t="s">
        <v>8</v>
      </c>
      <c r="C30" s="11"/>
      <c r="D30" s="12"/>
      <c r="E30" s="25"/>
      <c r="F30" s="51">
        <v>0</v>
      </c>
      <c r="G30" s="25"/>
      <c r="H30" s="25"/>
      <c r="I30" s="6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</row>
    <row r="31" spans="1:34" ht="15.75" outlineLevel="1" x14ac:dyDescent="0.25">
      <c r="A31" s="46"/>
      <c r="B31" s="74"/>
      <c r="C31" s="62"/>
      <c r="D31" s="62"/>
      <c r="E31" s="46"/>
      <c r="F31" s="46"/>
      <c r="G31" s="46"/>
      <c r="H31" s="46"/>
      <c r="I31" s="46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</row>
    <row r="32" spans="1:34" x14ac:dyDescent="0.25">
      <c r="B32" s="21"/>
    </row>
  </sheetData>
  <pageMargins left="0.70866141732283472" right="0.70866141732283472" top="0.74803149606299213" bottom="0.74803149606299213" header="0.31496062992125984" footer="0.31496062992125984"/>
  <pageSetup paperSize="9" scale="58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B4FF81"/>
    <outlinePr summaryBelow="0" summaryRight="0"/>
    <pageSetUpPr fitToPage="1"/>
  </sheetPr>
  <dimension ref="A1:AG34"/>
  <sheetViews>
    <sheetView workbookViewId="0">
      <selection activeCell="F24" sqref="F24"/>
    </sheetView>
  </sheetViews>
  <sheetFormatPr defaultRowHeight="15" outlineLevelRow="2" x14ac:dyDescent="0.25"/>
  <cols>
    <col min="1" max="1" width="5.140625" customWidth="1"/>
    <col min="2" max="2" width="11" customWidth="1"/>
    <col min="3" max="3" width="12.5703125" customWidth="1"/>
    <col min="4" max="4" width="83.42578125" customWidth="1"/>
    <col min="5" max="6" width="10.28515625" customWidth="1"/>
    <col min="7" max="7" width="11.7109375" customWidth="1"/>
    <col min="8" max="8" width="10.28515625" customWidth="1"/>
    <col min="9" max="9" width="4.5703125" customWidth="1"/>
    <col min="10" max="10" width="3.7109375" customWidth="1"/>
    <col min="11" max="11" width="65.7109375" customWidth="1"/>
  </cols>
  <sheetData>
    <row r="1" spans="1:33" s="57" customFormat="1" ht="12.75" x14ac:dyDescent="0.2">
      <c r="A1" s="55"/>
      <c r="B1" s="55"/>
      <c r="C1" s="55"/>
      <c r="D1" s="55"/>
      <c r="E1" s="56"/>
      <c r="F1" s="55"/>
      <c r="G1" s="55"/>
      <c r="H1" s="55"/>
      <c r="I1" s="55"/>
      <c r="J1" s="55"/>
    </row>
    <row r="2" spans="1:33" s="57" customFormat="1" ht="12.75" x14ac:dyDescent="0.2">
      <c r="A2" s="55"/>
      <c r="B2" s="55"/>
      <c r="C2" s="55"/>
      <c r="D2" s="55"/>
      <c r="E2" s="56"/>
      <c r="F2" s="55"/>
      <c r="G2" s="55"/>
      <c r="H2" s="56" t="s">
        <v>124</v>
      </c>
      <c r="I2" s="55"/>
      <c r="J2" s="55"/>
    </row>
    <row r="3" spans="1:33" s="57" customFormat="1" ht="12.75" x14ac:dyDescent="0.2">
      <c r="A3" s="55"/>
      <c r="B3" s="55"/>
      <c r="C3" s="55"/>
      <c r="D3" s="55"/>
      <c r="E3" s="56"/>
      <c r="F3" s="55"/>
      <c r="G3" s="55"/>
      <c r="H3" s="56" t="s">
        <v>125</v>
      </c>
      <c r="I3" s="55"/>
      <c r="J3" s="55"/>
    </row>
    <row r="4" spans="1:33" s="57" customFormat="1" ht="12.75" x14ac:dyDescent="0.2">
      <c r="A4" s="55"/>
      <c r="B4" s="55"/>
      <c r="C4" s="55"/>
      <c r="D4" s="55"/>
      <c r="E4" s="56"/>
      <c r="F4" s="55"/>
      <c r="G4" s="56"/>
      <c r="H4" s="56" t="s">
        <v>126</v>
      </c>
      <c r="I4" s="55"/>
      <c r="J4" s="55"/>
    </row>
    <row r="5" spans="1:33" s="57" customFormat="1" ht="12.75" x14ac:dyDescent="0.2">
      <c r="A5" s="55"/>
      <c r="B5" s="55"/>
      <c r="C5" s="55"/>
      <c r="D5" s="55"/>
      <c r="E5" s="56"/>
      <c r="F5" s="55"/>
      <c r="G5" s="56"/>
      <c r="H5" s="56"/>
      <c r="I5" s="55"/>
      <c r="J5" s="55"/>
    </row>
    <row r="6" spans="1:33" ht="35.25" customHeight="1" x14ac:dyDescent="0.25">
      <c r="A6" s="46"/>
      <c r="B6" s="58" t="s">
        <v>127</v>
      </c>
      <c r="C6" s="59"/>
      <c r="D6" s="60"/>
      <c r="E6" s="46"/>
      <c r="F6" s="46"/>
      <c r="G6" s="46"/>
      <c r="H6" s="46"/>
      <c r="I6" s="46"/>
      <c r="J6" s="2"/>
      <c r="X6" s="2"/>
      <c r="Y6" s="2"/>
      <c r="Z6" s="2"/>
      <c r="AA6" s="2"/>
      <c r="AB6" s="2"/>
      <c r="AC6" s="2"/>
      <c r="AD6" s="2"/>
      <c r="AE6" s="2"/>
      <c r="AF6" s="2"/>
      <c r="AG6" s="2"/>
    </row>
    <row r="7" spans="1:33" ht="35.25" customHeight="1" x14ac:dyDescent="0.55000000000000004">
      <c r="A7" s="46"/>
      <c r="B7" s="61" t="s">
        <v>128</v>
      </c>
      <c r="C7" s="59"/>
      <c r="D7" s="60"/>
      <c r="E7" s="46"/>
      <c r="F7" s="46"/>
      <c r="G7" s="46"/>
      <c r="H7" s="46"/>
      <c r="I7" s="46"/>
      <c r="J7" s="2"/>
      <c r="X7" s="2"/>
      <c r="Y7" s="2"/>
      <c r="Z7" s="2"/>
      <c r="AA7" s="2"/>
      <c r="AB7" s="2"/>
      <c r="AC7" s="2"/>
      <c r="AD7" s="2"/>
      <c r="AE7" s="2"/>
      <c r="AF7" s="2"/>
      <c r="AG7" s="2"/>
    </row>
    <row r="8" spans="1:33" ht="30.75" customHeight="1" x14ac:dyDescent="0.5">
      <c r="A8" s="46"/>
      <c r="B8" s="94" t="str">
        <f>'Vsi podatki in izračun'!B8</f>
        <v>Ocena materialnih posledic ne-vitalnosti v organizaciji</v>
      </c>
      <c r="C8" s="62"/>
      <c r="D8" s="46"/>
      <c r="E8" s="46"/>
      <c r="F8" s="96" t="s">
        <v>103</v>
      </c>
      <c r="G8" s="46"/>
      <c r="H8" s="46"/>
      <c r="I8" s="46"/>
      <c r="J8" s="2"/>
      <c r="X8" s="2"/>
      <c r="Y8" s="2"/>
      <c r="Z8" s="2"/>
      <c r="AA8" s="2"/>
      <c r="AB8" s="2"/>
      <c r="AC8" s="2"/>
      <c r="AD8" s="2"/>
      <c r="AE8" s="2"/>
      <c r="AF8" s="2"/>
      <c r="AG8" s="2"/>
    </row>
    <row r="9" spans="1:33" ht="6.75" customHeight="1" x14ac:dyDescent="0.25">
      <c r="A9" s="46"/>
      <c r="B9" s="63"/>
      <c r="C9" s="64"/>
      <c r="D9" s="65"/>
      <c r="E9" s="66"/>
      <c r="F9" s="46"/>
      <c r="G9" s="46"/>
      <c r="H9" s="46"/>
      <c r="I9" s="46"/>
      <c r="J9" s="2"/>
      <c r="X9" s="2"/>
      <c r="Y9" s="2"/>
      <c r="Z9" s="2"/>
      <c r="AA9" s="2"/>
      <c r="AB9" s="2"/>
      <c r="AC9" s="2"/>
      <c r="AD9" s="2"/>
      <c r="AE9" s="2"/>
      <c r="AF9" s="2"/>
    </row>
    <row r="10" spans="1:33" ht="15.75" x14ac:dyDescent="0.25">
      <c r="A10" s="46"/>
      <c r="B10" s="37" t="s">
        <v>11</v>
      </c>
      <c r="C10" s="38"/>
      <c r="D10" s="38"/>
      <c r="E10" s="39">
        <f>SUM(F11:F32)</f>
        <v>3737.5</v>
      </c>
      <c r="F10" s="40"/>
      <c r="G10" s="40"/>
      <c r="H10" s="41"/>
      <c r="I10" s="6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</row>
    <row r="11" spans="1:33" ht="15.75" outlineLevel="1" x14ac:dyDescent="0.25">
      <c r="A11" s="46"/>
      <c r="B11" s="43" t="s">
        <v>12</v>
      </c>
      <c r="C11" s="13"/>
      <c r="D11" s="22"/>
      <c r="E11" s="25"/>
      <c r="F11" s="7">
        <f>G12*G13*(G14+G15+G16+G17+G18)</f>
        <v>1675</v>
      </c>
      <c r="G11" s="25"/>
      <c r="H11" s="25"/>
      <c r="I11" s="6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</row>
    <row r="12" spans="1:33" outlineLevel="2" x14ac:dyDescent="0.25">
      <c r="A12" s="46"/>
      <c r="B12" s="44"/>
      <c r="C12" s="11" t="str">
        <f>'Vsi podatki in izračun'!B21</f>
        <v>Število zaposlenih</v>
      </c>
      <c r="D12" s="22"/>
      <c r="E12" s="25" t="s">
        <v>30</v>
      </c>
      <c r="F12" s="26"/>
      <c r="G12" s="7">
        <f>'Vsi podatki in izračun'!F21</f>
        <v>100</v>
      </c>
      <c r="H12" s="25"/>
      <c r="I12" s="6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</row>
    <row r="13" spans="1:33" outlineLevel="2" x14ac:dyDescent="0.25">
      <c r="A13" s="46"/>
      <c r="B13" s="44"/>
      <c r="C13" s="11" t="str">
        <f>'Vsi podatki in izračun'!B39</f>
        <v xml:space="preserve">     Neželena fluktuacija pripisana psihološkim vzrokom</v>
      </c>
      <c r="D13" s="22"/>
      <c r="E13" s="25" t="s">
        <v>30</v>
      </c>
      <c r="F13" s="26"/>
      <c r="G13" s="16">
        <f>'Vsi podatki in izračun'!H39</f>
        <v>1.2500000000000001E-2</v>
      </c>
      <c r="H13" s="25"/>
      <c r="I13" s="6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</row>
    <row r="14" spans="1:33" outlineLevel="2" x14ac:dyDescent="0.25">
      <c r="A14" s="46"/>
      <c r="B14" s="44" t="s">
        <v>28</v>
      </c>
      <c r="C14" s="11" t="str">
        <f>'Vsi podatki in izračun'!B40</f>
        <v>Povprečna cena enega selekcijskega postopka</v>
      </c>
      <c r="D14" s="22"/>
      <c r="E14" s="25" t="s">
        <v>36</v>
      </c>
      <c r="F14" s="26"/>
      <c r="G14" s="7">
        <f>'Vsi podatki in izračun'!F40</f>
        <v>1000</v>
      </c>
      <c r="H14" s="25"/>
      <c r="I14" s="6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</row>
    <row r="15" spans="1:33" outlineLevel="2" x14ac:dyDescent="0.25">
      <c r="A15" s="46"/>
      <c r="B15" s="44"/>
      <c r="C15" s="11" t="str">
        <f>'Vsi podatki in izračun'!B41</f>
        <v>Povprečna cena oglaševanja enega delovnega mesta</v>
      </c>
      <c r="D15" s="22"/>
      <c r="E15" s="25" t="s">
        <v>36</v>
      </c>
      <c r="F15" s="26"/>
      <c r="G15" s="7">
        <f>'Vsi podatki in izračun'!F41</f>
        <v>200</v>
      </c>
      <c r="H15" s="25"/>
      <c r="I15" s="6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</row>
    <row r="16" spans="1:33" outlineLevel="2" x14ac:dyDescent="0.25">
      <c r="A16" s="46"/>
      <c r="B16" s="44"/>
      <c r="C16" s="11" t="str">
        <f>'Vsi podatki in izračun'!B42</f>
        <v>Cena zdravniškega pregleda</v>
      </c>
      <c r="D16" s="22"/>
      <c r="E16" s="25" t="s">
        <v>36</v>
      </c>
      <c r="F16" s="26"/>
      <c r="G16" s="7">
        <f>'Vsi podatki in izračun'!F42</f>
        <v>100</v>
      </c>
      <c r="H16" s="25"/>
      <c r="I16" s="6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</row>
    <row r="17" spans="1:33" outlineLevel="2" x14ac:dyDescent="0.25">
      <c r="A17" s="46"/>
      <c r="B17" s="44"/>
      <c r="C17" s="11" t="str">
        <f>'Vsi podatki in izračun'!B43</f>
        <v>Cena izpita za varstvo pri delu</v>
      </c>
      <c r="D17" s="22"/>
      <c r="E17" s="25" t="s">
        <v>36</v>
      </c>
      <c r="F17" s="26"/>
      <c r="G17" s="7">
        <f>'Vsi podatki in izračun'!F43</f>
        <v>40</v>
      </c>
      <c r="H17" s="25"/>
      <c r="I17" s="6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</row>
    <row r="18" spans="1:33" outlineLevel="2" x14ac:dyDescent="0.25">
      <c r="A18" s="46"/>
      <c r="B18" s="44"/>
      <c r="C18" s="11" t="str">
        <f>'Vsi podatki in izračun'!B44</f>
        <v>Povprečna cena uspoabljanja (šolnine, licence, izpiti …)</v>
      </c>
      <c r="D18" s="22"/>
      <c r="E18" s="25" t="s">
        <v>33</v>
      </c>
      <c r="F18" s="26"/>
      <c r="G18" s="7">
        <f>'Vsi podatki in izračun'!F44</f>
        <v>0</v>
      </c>
      <c r="H18" s="25"/>
      <c r="I18" s="6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</row>
    <row r="19" spans="1:33" ht="15.75" outlineLevel="1" x14ac:dyDescent="0.25">
      <c r="A19" s="46"/>
      <c r="B19" s="43" t="s">
        <v>56</v>
      </c>
      <c r="C19" s="11"/>
      <c r="D19" s="22"/>
      <c r="E19" s="25"/>
      <c r="F19" s="7">
        <f>G20*G21*((1-G22)*G23)*G24</f>
        <v>687.49999999999989</v>
      </c>
      <c r="G19" s="25"/>
      <c r="H19" s="25"/>
      <c r="I19" s="6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</row>
    <row r="20" spans="1:33" outlineLevel="2" x14ac:dyDescent="0.25">
      <c r="A20" s="46"/>
      <c r="B20" s="44"/>
      <c r="C20" s="11" t="str">
        <f>'Vsi podatki in izračun'!B21</f>
        <v>Število zaposlenih</v>
      </c>
      <c r="D20" s="22"/>
      <c r="E20" s="25" t="s">
        <v>30</v>
      </c>
      <c r="F20" s="26"/>
      <c r="G20" s="7">
        <f>'Vsi podatki in izračun'!F21</f>
        <v>100</v>
      </c>
      <c r="H20" s="25"/>
      <c r="I20" s="62"/>
      <c r="K20" s="168" t="s">
        <v>53</v>
      </c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</row>
    <row r="21" spans="1:33" outlineLevel="2" x14ac:dyDescent="0.25">
      <c r="A21" s="46"/>
      <c r="B21" s="44"/>
      <c r="C21" s="11" t="str">
        <f>'Vsi podatki in izračun'!B39</f>
        <v xml:space="preserve">     Neželena fluktuacija pripisana psihološkim vzrokom</v>
      </c>
      <c r="D21" s="22"/>
      <c r="E21" s="25" t="s">
        <v>30</v>
      </c>
      <c r="F21" s="26"/>
      <c r="G21" s="16">
        <f>'Vsi podatki in izračun'!H39</f>
        <v>1.2500000000000001E-2</v>
      </c>
      <c r="H21" s="25"/>
      <c r="I21" s="62"/>
      <c r="K21" s="168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</row>
    <row r="22" spans="1:33" outlineLevel="2" x14ac:dyDescent="0.25">
      <c r="A22" s="46"/>
      <c r="B22" s="44" t="s">
        <v>37</v>
      </c>
      <c r="C22" s="11" t="str">
        <f>'Vsi podatki in izračun'!B45</f>
        <v>Faktor zmanjšanja učinkovitost mentorja</v>
      </c>
      <c r="D22" s="22"/>
      <c r="E22" s="25" t="s">
        <v>38</v>
      </c>
      <c r="F22" s="26"/>
      <c r="G22" s="16">
        <f>'Vsi podatki in izračun'!F45</f>
        <v>0.9</v>
      </c>
      <c r="H22" s="25"/>
      <c r="I22" s="62"/>
      <c r="K22" s="2" t="s">
        <v>57</v>
      </c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</row>
    <row r="23" spans="1:33" outlineLevel="2" x14ac:dyDescent="0.25">
      <c r="A23" s="46"/>
      <c r="B23" s="44"/>
      <c r="C23" s="11" t="str">
        <f>'Vsi podatki in izračun'!B46</f>
        <v>Čas mentorstva (trajanje zmanjšane učinkovitosti mentorja) v mesecih</v>
      </c>
      <c r="D23" s="22"/>
      <c r="E23" s="25" t="s">
        <v>30</v>
      </c>
      <c r="F23" s="26"/>
      <c r="G23" s="7">
        <f>'Vsi podatki in izračun'!F46</f>
        <v>3</v>
      </c>
      <c r="H23" s="25"/>
      <c r="I23" s="62"/>
      <c r="K23" s="2" t="s">
        <v>58</v>
      </c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</row>
    <row r="24" spans="1:33" outlineLevel="2" x14ac:dyDescent="0.25">
      <c r="A24" s="46"/>
      <c r="B24" s="44"/>
      <c r="C24" s="11" t="str">
        <f>'Vsi podatki in izračun'!B25</f>
        <v>Povprečna mesečna BTO BTO plača v podjetju</v>
      </c>
      <c r="D24" s="22"/>
      <c r="E24" s="25"/>
      <c r="F24" s="26"/>
      <c r="G24" s="7">
        <f>'Vsi podatki in izračun'!F25</f>
        <v>1833.3333333333335</v>
      </c>
      <c r="H24" s="25"/>
      <c r="I24" s="6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</row>
    <row r="25" spans="1:33" ht="15.75" outlineLevel="1" x14ac:dyDescent="0.25">
      <c r="A25" s="46"/>
      <c r="B25" s="43" t="s">
        <v>114</v>
      </c>
      <c r="C25" s="11"/>
      <c r="D25" s="22"/>
      <c r="E25" s="25"/>
      <c r="F25" s="7">
        <f>G26*G27*((1-G28)*G29)*G30</f>
        <v>1374.9999999999998</v>
      </c>
      <c r="G25" s="25"/>
      <c r="H25" s="25"/>
      <c r="I25" s="6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</row>
    <row r="26" spans="1:33" outlineLevel="2" x14ac:dyDescent="0.25">
      <c r="A26" s="46"/>
      <c r="B26" s="44"/>
      <c r="C26" s="11" t="str">
        <f>'Vsi podatki in izračun'!B21</f>
        <v>Število zaposlenih</v>
      </c>
      <c r="D26" s="22"/>
      <c r="E26" s="25" t="s">
        <v>30</v>
      </c>
      <c r="F26" s="26"/>
      <c r="G26" s="7">
        <f>'Vsi podatki in izračun'!F21</f>
        <v>100</v>
      </c>
      <c r="H26" s="25"/>
      <c r="I26" s="62"/>
      <c r="K26" s="168" t="s">
        <v>53</v>
      </c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</row>
    <row r="27" spans="1:33" outlineLevel="2" x14ac:dyDescent="0.25">
      <c r="A27" s="46"/>
      <c r="B27" s="44"/>
      <c r="C27" s="11" t="str">
        <f>'Vsi podatki in izračun'!B39</f>
        <v xml:space="preserve">     Neželena fluktuacija pripisana psihološkim vzrokom</v>
      </c>
      <c r="D27" s="22"/>
      <c r="E27" s="25" t="s">
        <v>30</v>
      </c>
      <c r="F27" s="26"/>
      <c r="G27" s="16">
        <f>'Vsi podatki in izračun'!H39</f>
        <v>1.2500000000000001E-2</v>
      </c>
      <c r="H27" s="25"/>
      <c r="I27" s="62"/>
      <c r="K27" s="168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</row>
    <row r="28" spans="1:33" outlineLevel="2" x14ac:dyDescent="0.25">
      <c r="A28" s="46"/>
      <c r="B28" s="44" t="s">
        <v>37</v>
      </c>
      <c r="C28" s="11" t="str">
        <f>'Vsi podatki in izračun'!B47</f>
        <v>Faktor manjše učinkovitosti novozaposlenega v začetnem obdobju</v>
      </c>
      <c r="D28" s="22"/>
      <c r="E28" s="25" t="s">
        <v>38</v>
      </c>
      <c r="F28" s="26"/>
      <c r="G28" s="16">
        <f>'Vsi podatki in izračun'!F47</f>
        <v>0.8</v>
      </c>
      <c r="H28" s="25"/>
      <c r="I28" s="62"/>
      <c r="K28" s="2" t="s">
        <v>106</v>
      </c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</row>
    <row r="29" spans="1:33" outlineLevel="2" x14ac:dyDescent="0.25">
      <c r="A29" s="46"/>
      <c r="B29" s="44"/>
      <c r="C29" s="11" t="str">
        <f>'Vsi podatki in izračun'!B48</f>
        <v>Čas trajanja manjše učinkovitosti novozaposlenega v mesecih</v>
      </c>
      <c r="D29" s="22"/>
      <c r="E29" s="25" t="s">
        <v>30</v>
      </c>
      <c r="F29" s="26"/>
      <c r="G29" s="7">
        <f>'Vsi podatki in izračun'!F48</f>
        <v>3</v>
      </c>
      <c r="H29" s="25"/>
      <c r="I29" s="62"/>
      <c r="K29" s="2" t="s">
        <v>54</v>
      </c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</row>
    <row r="30" spans="1:33" outlineLevel="2" x14ac:dyDescent="0.25">
      <c r="A30" s="46"/>
      <c r="B30" s="44"/>
      <c r="C30" s="11" t="str">
        <f>'Vsi podatki in izračun'!B25</f>
        <v>Povprečna mesečna BTO BTO plača v podjetju</v>
      </c>
      <c r="D30" s="22"/>
      <c r="E30" s="25"/>
      <c r="F30" s="26"/>
      <c r="G30" s="7">
        <f>'Vsi podatki in izračun'!F25</f>
        <v>1833.3333333333335</v>
      </c>
      <c r="H30" s="25"/>
      <c r="I30" s="62"/>
      <c r="K30" s="2" t="s">
        <v>55</v>
      </c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</row>
    <row r="31" spans="1:33" ht="15.75" outlineLevel="1" x14ac:dyDescent="0.25">
      <c r="A31" s="46"/>
      <c r="B31" s="43" t="s">
        <v>7</v>
      </c>
      <c r="C31" s="13"/>
      <c r="D31" s="22"/>
      <c r="E31" s="25"/>
      <c r="F31" s="48">
        <v>0</v>
      </c>
      <c r="G31" s="25"/>
      <c r="H31" s="25"/>
      <c r="I31" s="6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</row>
    <row r="32" spans="1:33" ht="15.75" outlineLevel="1" x14ac:dyDescent="0.25">
      <c r="A32" s="46"/>
      <c r="B32" s="50" t="s">
        <v>8</v>
      </c>
      <c r="C32" s="13"/>
      <c r="D32" s="22"/>
      <c r="E32" s="25"/>
      <c r="F32" s="48">
        <v>0</v>
      </c>
      <c r="G32" s="25"/>
      <c r="H32" s="25"/>
      <c r="I32" s="6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</row>
    <row r="33" spans="1:33" ht="15.75" outlineLevel="1" x14ac:dyDescent="0.25">
      <c r="A33" s="46"/>
      <c r="B33" s="74"/>
      <c r="C33" s="62"/>
      <c r="D33" s="62"/>
      <c r="E33" s="46"/>
      <c r="F33" s="46"/>
      <c r="G33" s="46"/>
      <c r="H33" s="46"/>
      <c r="I33" s="46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</row>
    <row r="34" spans="1:33" x14ac:dyDescent="0.25">
      <c r="B34" s="21"/>
    </row>
  </sheetData>
  <mergeCells count="2">
    <mergeCell ref="K26:K27"/>
    <mergeCell ref="K20:K21"/>
  </mergeCells>
  <pageMargins left="0.70866141732283472" right="0.70866141732283472" top="0.74803149606299213" bottom="0.74803149606299213" header="0.31496062992125984" footer="0.31496062992125984"/>
  <pageSetup paperSize="9" scale="58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B4FF81"/>
    <outlinePr summaryBelow="0" summaryRight="0"/>
    <pageSetUpPr fitToPage="1"/>
  </sheetPr>
  <dimension ref="A1:AH51"/>
  <sheetViews>
    <sheetView workbookViewId="0">
      <selection activeCell="F24" sqref="F24"/>
    </sheetView>
  </sheetViews>
  <sheetFormatPr defaultRowHeight="15" outlineLevelRow="3" x14ac:dyDescent="0.25"/>
  <cols>
    <col min="1" max="1" width="5.140625" customWidth="1"/>
    <col min="2" max="2" width="11" customWidth="1"/>
    <col min="3" max="3" width="12.5703125" customWidth="1"/>
    <col min="4" max="4" width="83.42578125" customWidth="1"/>
    <col min="5" max="6" width="10.28515625" customWidth="1"/>
    <col min="7" max="7" width="11.7109375" customWidth="1"/>
    <col min="8" max="8" width="10.28515625" customWidth="1"/>
    <col min="9" max="9" width="4.5703125" customWidth="1"/>
    <col min="10" max="10" width="9.140625" customWidth="1"/>
    <col min="12" max="12" width="31.5703125" customWidth="1"/>
  </cols>
  <sheetData>
    <row r="1" spans="1:34" s="57" customFormat="1" ht="12.75" x14ac:dyDescent="0.2">
      <c r="A1" s="55"/>
      <c r="B1" s="55"/>
      <c r="C1" s="55"/>
      <c r="D1" s="55"/>
      <c r="E1" s="56"/>
      <c r="F1" s="55"/>
      <c r="G1" s="55"/>
      <c r="H1" s="55"/>
      <c r="I1" s="55"/>
      <c r="J1" s="55"/>
    </row>
    <row r="2" spans="1:34" s="57" customFormat="1" ht="12.75" x14ac:dyDescent="0.2">
      <c r="A2" s="55"/>
      <c r="B2" s="55"/>
      <c r="C2" s="55"/>
      <c r="D2" s="55"/>
      <c r="E2" s="56"/>
      <c r="F2" s="55"/>
      <c r="G2" s="55"/>
      <c r="H2" s="56" t="s">
        <v>124</v>
      </c>
      <c r="I2" s="55"/>
      <c r="J2" s="55"/>
    </row>
    <row r="3" spans="1:34" s="57" customFormat="1" ht="12.75" x14ac:dyDescent="0.2">
      <c r="A3" s="55"/>
      <c r="B3" s="55"/>
      <c r="C3" s="55"/>
      <c r="D3" s="55"/>
      <c r="E3" s="56"/>
      <c r="F3" s="55"/>
      <c r="G3" s="55"/>
      <c r="H3" s="56" t="s">
        <v>125</v>
      </c>
      <c r="I3" s="55"/>
      <c r="J3" s="55"/>
    </row>
    <row r="4" spans="1:34" s="57" customFormat="1" ht="12.75" x14ac:dyDescent="0.2">
      <c r="A4" s="55"/>
      <c r="B4" s="55"/>
      <c r="C4" s="55"/>
      <c r="D4" s="55"/>
      <c r="E4" s="56"/>
      <c r="F4" s="55"/>
      <c r="G4" s="56"/>
      <c r="H4" s="56" t="s">
        <v>126</v>
      </c>
      <c r="I4" s="55"/>
      <c r="J4" s="55"/>
    </row>
    <row r="5" spans="1:34" s="57" customFormat="1" ht="12.75" x14ac:dyDescent="0.2">
      <c r="A5" s="55"/>
      <c r="B5" s="55"/>
      <c r="C5" s="55"/>
      <c r="D5" s="55"/>
      <c r="E5" s="56"/>
      <c r="F5" s="55"/>
      <c r="G5" s="56"/>
      <c r="H5" s="56"/>
      <c r="I5" s="55"/>
      <c r="J5" s="55"/>
    </row>
    <row r="6" spans="1:34" ht="35.25" customHeight="1" x14ac:dyDescent="0.25">
      <c r="A6" s="46"/>
      <c r="B6" s="58" t="s">
        <v>127</v>
      </c>
      <c r="C6" s="59"/>
      <c r="D6" s="60"/>
      <c r="E6" s="46"/>
      <c r="F6" s="46"/>
      <c r="G6" s="46"/>
      <c r="H6" s="46"/>
      <c r="I6" s="46"/>
      <c r="J6" s="2"/>
      <c r="K6" s="2"/>
      <c r="L6" s="80"/>
      <c r="Y6" s="2"/>
      <c r="Z6" s="2"/>
      <c r="AA6" s="2"/>
      <c r="AB6" s="2"/>
      <c r="AC6" s="2"/>
      <c r="AD6" s="2"/>
      <c r="AE6" s="2"/>
      <c r="AF6" s="2"/>
      <c r="AG6" s="2"/>
      <c r="AH6" s="2"/>
    </row>
    <row r="7" spans="1:34" ht="35.25" customHeight="1" x14ac:dyDescent="0.55000000000000004">
      <c r="A7" s="46"/>
      <c r="B7" s="61" t="s">
        <v>128</v>
      </c>
      <c r="C7" s="59"/>
      <c r="D7" s="60"/>
      <c r="E7" s="46"/>
      <c r="F7" s="46"/>
      <c r="G7" s="46"/>
      <c r="H7" s="46"/>
      <c r="I7" s="46"/>
      <c r="J7" s="2"/>
      <c r="K7" s="2"/>
      <c r="L7" s="80"/>
      <c r="Y7" s="2"/>
      <c r="Z7" s="2"/>
      <c r="AA7" s="2"/>
      <c r="AB7" s="2"/>
      <c r="AC7" s="2"/>
      <c r="AD7" s="2"/>
      <c r="AE7" s="2"/>
      <c r="AF7" s="2"/>
      <c r="AG7" s="2"/>
      <c r="AH7" s="2"/>
    </row>
    <row r="8" spans="1:34" ht="30.75" customHeight="1" x14ac:dyDescent="0.5">
      <c r="A8" s="46"/>
      <c r="B8" s="94" t="str">
        <f>'Vsi podatki in izračun'!B8</f>
        <v>Ocena materialnih posledic ne-vitalnosti v organizaciji</v>
      </c>
      <c r="C8" s="62"/>
      <c r="D8" s="46"/>
      <c r="E8" s="46"/>
      <c r="F8" s="96" t="s">
        <v>103</v>
      </c>
      <c r="G8" s="46"/>
      <c r="H8" s="46"/>
      <c r="I8" s="46"/>
      <c r="J8" s="2"/>
      <c r="K8" s="2"/>
      <c r="Y8" s="2"/>
      <c r="Z8" s="2"/>
      <c r="AA8" s="2"/>
      <c r="AB8" s="2"/>
      <c r="AC8" s="2"/>
      <c r="AD8" s="2"/>
      <c r="AE8" s="2"/>
      <c r="AF8" s="2"/>
      <c r="AG8" s="2"/>
      <c r="AH8" s="2"/>
    </row>
    <row r="9" spans="1:34" ht="6.75" customHeight="1" x14ac:dyDescent="0.3">
      <c r="A9" s="46"/>
      <c r="B9" s="63"/>
      <c r="C9" s="64"/>
      <c r="D9" s="65"/>
      <c r="E9" s="66"/>
      <c r="F9" s="46"/>
      <c r="G9" s="46"/>
      <c r="H9" s="46"/>
      <c r="I9" s="46"/>
      <c r="J9" s="2"/>
      <c r="K9" s="2"/>
      <c r="Y9" s="2"/>
      <c r="Z9" s="2"/>
      <c r="AA9" s="2"/>
      <c r="AB9" s="2"/>
      <c r="AC9" s="2"/>
      <c r="AD9" s="2"/>
      <c r="AE9" s="2"/>
      <c r="AF9" s="2"/>
      <c r="AG9" s="2"/>
    </row>
    <row r="10" spans="1:34" ht="15.75" x14ac:dyDescent="0.25">
      <c r="A10" s="46"/>
      <c r="B10" s="37" t="s">
        <v>16</v>
      </c>
      <c r="C10" s="38"/>
      <c r="D10" s="38"/>
      <c r="E10" s="39">
        <f>SUM(F11:F49)</f>
        <v>51000</v>
      </c>
      <c r="F10" s="40"/>
      <c r="G10" s="40"/>
      <c r="H10" s="41"/>
      <c r="I10" s="6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</row>
    <row r="11" spans="1:34" ht="15.75" outlineLevel="1" x14ac:dyDescent="0.25">
      <c r="A11" s="46"/>
      <c r="B11" s="43" t="s">
        <v>109</v>
      </c>
      <c r="C11" s="13"/>
      <c r="D11" s="22"/>
      <c r="E11" s="25"/>
      <c r="F11" s="7">
        <f>(G12)*(G13-G14)</f>
        <v>50000</v>
      </c>
      <c r="G11" s="25"/>
      <c r="H11" s="25"/>
      <c r="I11" s="6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</row>
    <row r="12" spans="1:34" outlineLevel="2" x14ac:dyDescent="0.25">
      <c r="A12" s="46"/>
      <c r="B12" s="44" t="s">
        <v>28</v>
      </c>
      <c r="C12" s="11" t="str">
        <f>'Vsi podatki in izračun'!B49</f>
        <v>Skrita rezerva zaradi ne-učinkovitosti kot posledica skritih mentalnih težav (rezerva vzdušja, rezerva vitalnosti)</v>
      </c>
      <c r="D12" s="22"/>
      <c r="E12" s="25" t="s">
        <v>39</v>
      </c>
      <c r="F12" s="26"/>
      <c r="G12" s="16">
        <f>'Vsi podatki in izračun'!F49</f>
        <v>0.01</v>
      </c>
      <c r="H12" s="25"/>
      <c r="I12" s="6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</row>
    <row r="13" spans="1:34" outlineLevel="2" x14ac:dyDescent="0.25">
      <c r="A13" s="46"/>
      <c r="B13" s="44" t="s">
        <v>28</v>
      </c>
      <c r="C13" s="11" t="str">
        <f>'Vsi podatki in izračun'!B52</f>
        <v>Letni prihodki</v>
      </c>
      <c r="D13" s="22"/>
      <c r="E13" s="25" t="s">
        <v>40</v>
      </c>
      <c r="F13" s="26"/>
      <c r="G13" s="7">
        <f>'Vsi podatki in izračun'!F52</f>
        <v>10000000</v>
      </c>
      <c r="H13" s="25"/>
      <c r="I13" s="6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</row>
    <row r="14" spans="1:34" outlineLevel="2" x14ac:dyDescent="0.25">
      <c r="A14" s="46"/>
      <c r="B14" s="44"/>
      <c r="C14" s="11" t="str">
        <f>'Vsi podatki in izračun'!B54</f>
        <v>Letni stroški kupljenega blaga/materiala/storitev</v>
      </c>
      <c r="D14" s="22"/>
      <c r="E14" s="25" t="s">
        <v>33</v>
      </c>
      <c r="F14" s="26"/>
      <c r="G14" s="7">
        <f>'Vsi podatki in izračun'!F54</f>
        <v>5000000</v>
      </c>
      <c r="H14" s="25"/>
      <c r="I14" s="6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</row>
    <row r="15" spans="1:34" ht="15.75" outlineLevel="1" x14ac:dyDescent="0.25">
      <c r="A15" s="46"/>
      <c r="B15" s="43" t="s">
        <v>102</v>
      </c>
      <c r="C15" s="13"/>
      <c r="D15" s="22"/>
      <c r="E15" s="25"/>
      <c r="F15" s="7">
        <f>SUM(G17:G20)*G16</f>
        <v>0</v>
      </c>
      <c r="G15" s="25"/>
      <c r="H15" s="25"/>
      <c r="I15" s="6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</row>
    <row r="16" spans="1:34" outlineLevel="2" x14ac:dyDescent="0.25">
      <c r="A16" s="46"/>
      <c r="B16" s="44"/>
      <c r="C16" s="11" t="s">
        <v>60</v>
      </c>
      <c r="D16" s="22"/>
      <c r="E16" s="25" t="s">
        <v>30</v>
      </c>
      <c r="F16" s="26"/>
      <c r="G16" s="49">
        <v>0.5</v>
      </c>
      <c r="H16" s="25"/>
      <c r="I16" s="6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</row>
    <row r="17" spans="1:34" outlineLevel="2" x14ac:dyDescent="0.25">
      <c r="A17" s="46"/>
      <c r="B17" s="44" t="s">
        <v>28</v>
      </c>
      <c r="C17" s="11" t="s">
        <v>61</v>
      </c>
      <c r="D17" s="23"/>
      <c r="E17" s="25" t="s">
        <v>36</v>
      </c>
      <c r="F17" s="25"/>
      <c r="G17" s="7">
        <f>H18*H19</f>
        <v>0</v>
      </c>
      <c r="H17" s="26"/>
      <c r="I17" s="7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</row>
    <row r="18" spans="1:34" outlineLevel="3" x14ac:dyDescent="0.25">
      <c r="A18" s="46"/>
      <c r="B18" s="44"/>
      <c r="C18" s="44"/>
      <c r="D18" s="22" t="s">
        <v>70</v>
      </c>
      <c r="E18" s="25"/>
      <c r="F18" s="25"/>
      <c r="G18" s="26"/>
      <c r="H18" s="48">
        <v>0</v>
      </c>
      <c r="I18" s="62"/>
      <c r="J18" s="4"/>
      <c r="K18" s="2"/>
      <c r="L18" s="4"/>
      <c r="M18" s="5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</row>
    <row r="19" spans="1:34" outlineLevel="3" x14ac:dyDescent="0.25">
      <c r="A19" s="46"/>
      <c r="B19" s="44"/>
      <c r="C19" s="44"/>
      <c r="D19" s="22" t="s">
        <v>71</v>
      </c>
      <c r="E19" s="25"/>
      <c r="F19" s="25"/>
      <c r="G19" s="26"/>
      <c r="H19" s="51">
        <v>0</v>
      </c>
      <c r="I19" s="72"/>
      <c r="J19" s="4"/>
      <c r="K19" s="2"/>
      <c r="L19" s="4"/>
      <c r="M19" s="5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</row>
    <row r="20" spans="1:34" outlineLevel="2" x14ac:dyDescent="0.25">
      <c r="A20" s="46"/>
      <c r="B20" s="44"/>
      <c r="C20" s="11" t="s">
        <v>62</v>
      </c>
      <c r="D20" s="22"/>
      <c r="E20" s="25" t="s">
        <v>33</v>
      </c>
      <c r="F20" s="25"/>
      <c r="G20" s="7">
        <f>H21*H22</f>
        <v>0</v>
      </c>
      <c r="H20" s="26"/>
      <c r="I20" s="7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</row>
    <row r="21" spans="1:34" outlineLevel="3" x14ac:dyDescent="0.25">
      <c r="A21" s="46"/>
      <c r="B21" s="44"/>
      <c r="C21" s="44"/>
      <c r="D21" s="22" t="s">
        <v>72</v>
      </c>
      <c r="E21" s="25"/>
      <c r="F21" s="25"/>
      <c r="G21" s="26"/>
      <c r="H21" s="48">
        <v>0</v>
      </c>
      <c r="I21" s="62"/>
      <c r="J21" s="4"/>
      <c r="K21" s="2"/>
      <c r="L21" s="4"/>
      <c r="M21" s="5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</row>
    <row r="22" spans="1:34" outlineLevel="3" x14ac:dyDescent="0.25">
      <c r="A22" s="46"/>
      <c r="B22" s="44"/>
      <c r="C22" s="44"/>
      <c r="D22" s="22" t="s">
        <v>73</v>
      </c>
      <c r="E22" s="25"/>
      <c r="F22" s="25"/>
      <c r="G22" s="26"/>
      <c r="H22" s="51">
        <v>0</v>
      </c>
      <c r="I22" s="72"/>
      <c r="J22" s="4"/>
      <c r="K22" s="2"/>
      <c r="L22" s="4"/>
      <c r="M22" s="5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</row>
    <row r="23" spans="1:34" ht="15.75" outlineLevel="1" x14ac:dyDescent="0.25">
      <c r="A23" s="46"/>
      <c r="B23" s="43" t="s">
        <v>41</v>
      </c>
      <c r="C23" s="13"/>
      <c r="D23" s="22"/>
      <c r="E23" s="25"/>
      <c r="F23" s="7">
        <f>SUM(G25:G34)*G24</f>
        <v>0</v>
      </c>
      <c r="G23" s="25"/>
      <c r="H23" s="25"/>
      <c r="I23" s="62"/>
      <c r="J23" s="2"/>
      <c r="K23" s="2"/>
      <c r="L23" s="2"/>
      <c r="M23" s="5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</row>
    <row r="24" spans="1:34" outlineLevel="2" x14ac:dyDescent="0.25">
      <c r="A24" s="46"/>
      <c r="B24" s="44"/>
      <c r="C24" s="11" t="s">
        <v>60</v>
      </c>
      <c r="D24" s="22"/>
      <c r="E24" s="25" t="s">
        <v>30</v>
      </c>
      <c r="F24" s="26"/>
      <c r="G24" s="49">
        <v>0.5</v>
      </c>
      <c r="H24" s="25"/>
      <c r="I24" s="62"/>
      <c r="J24" s="2"/>
      <c r="K24" s="2"/>
      <c r="L24" s="2"/>
      <c r="M24" s="5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</row>
    <row r="25" spans="1:34" outlineLevel="2" x14ac:dyDescent="0.25">
      <c r="A25" s="46"/>
      <c r="B25" s="44" t="s">
        <v>28</v>
      </c>
      <c r="C25" s="11" t="s">
        <v>63</v>
      </c>
      <c r="D25" s="22"/>
      <c r="E25" s="25" t="s">
        <v>36</v>
      </c>
      <c r="F25" s="25"/>
      <c r="G25" s="7">
        <f>H26*H27</f>
        <v>0</v>
      </c>
      <c r="H25" s="26"/>
      <c r="I25" s="7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</row>
    <row r="26" spans="1:34" outlineLevel="3" x14ac:dyDescent="0.25">
      <c r="A26" s="46"/>
      <c r="B26" s="44"/>
      <c r="C26" s="44"/>
      <c r="D26" s="22" t="s">
        <v>74</v>
      </c>
      <c r="E26" s="25"/>
      <c r="F26" s="25"/>
      <c r="G26" s="26"/>
      <c r="H26" s="48">
        <v>0</v>
      </c>
      <c r="I26" s="62"/>
      <c r="J26" s="4"/>
      <c r="K26" s="2"/>
      <c r="L26" s="4"/>
      <c r="M26" s="5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</row>
    <row r="27" spans="1:34" outlineLevel="3" x14ac:dyDescent="0.25">
      <c r="A27" s="46"/>
      <c r="B27" s="44"/>
      <c r="C27" s="44"/>
      <c r="D27" s="22" t="s">
        <v>75</v>
      </c>
      <c r="E27" s="25"/>
      <c r="F27" s="25"/>
      <c r="G27" s="26"/>
      <c r="H27" s="51">
        <v>0</v>
      </c>
      <c r="I27" s="72"/>
      <c r="J27" s="4"/>
      <c r="K27" s="2"/>
      <c r="L27" s="4"/>
      <c r="M27" s="5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</row>
    <row r="28" spans="1:34" outlineLevel="2" x14ac:dyDescent="0.25">
      <c r="A28" s="46"/>
      <c r="B28" s="44"/>
      <c r="C28" s="11" t="s">
        <v>64</v>
      </c>
      <c r="D28" s="22"/>
      <c r="E28" s="25" t="s">
        <v>36</v>
      </c>
      <c r="F28" s="25"/>
      <c r="G28" s="7">
        <f>H29*H30</f>
        <v>0</v>
      </c>
      <c r="H28" s="26"/>
      <c r="I28" s="7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</row>
    <row r="29" spans="1:34" outlineLevel="3" x14ac:dyDescent="0.25">
      <c r="A29" s="46"/>
      <c r="B29" s="44"/>
      <c r="C29" s="44"/>
      <c r="D29" s="22" t="s">
        <v>18</v>
      </c>
      <c r="E29" s="25"/>
      <c r="F29" s="25"/>
      <c r="G29" s="26"/>
      <c r="H29" s="48">
        <v>0</v>
      </c>
      <c r="I29" s="62"/>
      <c r="J29" s="4"/>
      <c r="K29" s="2"/>
      <c r="L29" s="4"/>
      <c r="M29" s="5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</row>
    <row r="30" spans="1:34" outlineLevel="3" x14ac:dyDescent="0.25">
      <c r="A30" s="46"/>
      <c r="B30" s="44"/>
      <c r="C30" s="44"/>
      <c r="D30" s="22" t="s">
        <v>17</v>
      </c>
      <c r="E30" s="25"/>
      <c r="F30" s="25"/>
      <c r="G30" s="26"/>
      <c r="H30" s="51">
        <v>0</v>
      </c>
      <c r="I30" s="72"/>
      <c r="J30" s="4"/>
      <c r="K30" s="2"/>
      <c r="L30" s="4"/>
      <c r="M30" s="5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</row>
    <row r="31" spans="1:34" outlineLevel="2" x14ac:dyDescent="0.25">
      <c r="A31" s="46"/>
      <c r="B31" s="44"/>
      <c r="C31" s="11" t="s">
        <v>65</v>
      </c>
      <c r="D31" s="22"/>
      <c r="E31" s="25" t="s">
        <v>36</v>
      </c>
      <c r="F31" s="25"/>
      <c r="G31" s="7">
        <f>H32*H33</f>
        <v>0</v>
      </c>
      <c r="H31" s="26"/>
      <c r="I31" s="7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</row>
    <row r="32" spans="1:34" outlineLevel="3" x14ac:dyDescent="0.25">
      <c r="A32" s="46"/>
      <c r="B32" s="44"/>
      <c r="C32" s="44"/>
      <c r="D32" s="22" t="s">
        <v>76</v>
      </c>
      <c r="E32" s="25"/>
      <c r="F32" s="25"/>
      <c r="G32" s="26"/>
      <c r="H32" s="17">
        <f>H29+H26</f>
        <v>0</v>
      </c>
      <c r="I32" s="62"/>
      <c r="J32" s="4"/>
      <c r="K32" s="2"/>
      <c r="L32" s="4"/>
      <c r="M32" s="5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</row>
    <row r="33" spans="1:34" outlineLevel="3" x14ac:dyDescent="0.25">
      <c r="A33" s="46"/>
      <c r="B33" s="44"/>
      <c r="C33" s="44"/>
      <c r="D33" s="22" t="s">
        <v>77</v>
      </c>
      <c r="E33" s="25"/>
      <c r="F33" s="25"/>
      <c r="G33" s="26"/>
      <c r="H33" s="51">
        <v>0</v>
      </c>
      <c r="I33" s="72"/>
      <c r="J33" s="4"/>
      <c r="K33" s="2"/>
      <c r="L33" s="4"/>
      <c r="M33" s="5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</row>
    <row r="34" spans="1:34" outlineLevel="2" x14ac:dyDescent="0.25">
      <c r="A34" s="46"/>
      <c r="B34" s="44"/>
      <c r="C34" s="11" t="s">
        <v>66</v>
      </c>
      <c r="D34" s="22"/>
      <c r="E34" s="25" t="s">
        <v>33</v>
      </c>
      <c r="F34" s="25"/>
      <c r="G34" s="7">
        <f>H35*H36*H37</f>
        <v>0</v>
      </c>
      <c r="H34" s="26"/>
      <c r="I34" s="72"/>
      <c r="J34" s="2"/>
      <c r="K34" s="2"/>
      <c r="L34" s="4"/>
      <c r="M34" s="5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</row>
    <row r="35" spans="1:34" outlineLevel="3" x14ac:dyDescent="0.25">
      <c r="A35" s="46"/>
      <c r="B35" s="44"/>
      <c r="C35" s="44"/>
      <c r="D35" s="22" t="str">
        <f>'Vsi podatki in izračun'!B50</f>
        <v>Število mesecev v letu</v>
      </c>
      <c r="E35" s="25"/>
      <c r="F35" s="25"/>
      <c r="G35" s="26"/>
      <c r="H35" s="7">
        <f>'Vsi podatki in izračun'!F50</f>
        <v>12</v>
      </c>
      <c r="I35" s="72"/>
      <c r="J35" s="4"/>
      <c r="K35" s="2"/>
      <c r="L35" s="4"/>
      <c r="M35" s="5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</row>
    <row r="36" spans="1:34" outlineLevel="3" x14ac:dyDescent="0.25">
      <c r="A36" s="46"/>
      <c r="B36" s="44"/>
      <c r="C36" s="44"/>
      <c r="D36" s="22" t="str">
        <f>'Vsi podatki in izračun'!B25</f>
        <v>Povprečna mesečna BTO BTO plača v podjetju</v>
      </c>
      <c r="E36" s="25"/>
      <c r="F36" s="25"/>
      <c r="G36" s="26"/>
      <c r="H36" s="7">
        <f>'Vsi podatki in izračun'!F25</f>
        <v>1833.3333333333335</v>
      </c>
      <c r="I36" s="72"/>
      <c r="J36" s="4"/>
      <c r="K36" s="2"/>
      <c r="L36" s="4"/>
      <c r="M36" s="5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</row>
    <row r="37" spans="1:34" outlineLevel="3" x14ac:dyDescent="0.25">
      <c r="A37" s="46"/>
      <c r="B37" s="44"/>
      <c r="C37" s="44"/>
      <c r="D37" s="22" t="s">
        <v>111</v>
      </c>
      <c r="E37" s="25"/>
      <c r="F37" s="25"/>
      <c r="G37" s="26"/>
      <c r="H37" s="48">
        <v>0</v>
      </c>
      <c r="I37" s="62"/>
      <c r="J37" s="4"/>
      <c r="K37" s="2"/>
      <c r="L37" s="4"/>
      <c r="M37" s="5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</row>
    <row r="38" spans="1:34" ht="15.75" outlineLevel="1" x14ac:dyDescent="0.25">
      <c r="A38" s="46"/>
      <c r="B38" s="43" t="s">
        <v>43</v>
      </c>
      <c r="C38" s="13"/>
      <c r="D38" s="22"/>
      <c r="E38" s="25"/>
      <c r="F38" s="7">
        <f>G39*G40</f>
        <v>1000</v>
      </c>
      <c r="G38" s="25"/>
      <c r="H38" s="25"/>
      <c r="I38" s="6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</row>
    <row r="39" spans="1:34" outlineLevel="2" x14ac:dyDescent="0.25">
      <c r="A39" s="46"/>
      <c r="B39" s="44"/>
      <c r="C39" s="11" t="str">
        <f>'Vsi podatki in izračun'!B21</f>
        <v>Število zaposlenih</v>
      </c>
      <c r="D39" s="22"/>
      <c r="E39" s="25" t="s">
        <v>30</v>
      </c>
      <c r="F39" s="26"/>
      <c r="G39" s="7">
        <f>'Vsi podatki in izračun'!F21</f>
        <v>100</v>
      </c>
      <c r="H39" s="25"/>
      <c r="I39" s="62"/>
      <c r="J39" s="4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</row>
    <row r="40" spans="1:34" outlineLevel="2" x14ac:dyDescent="0.25">
      <c r="A40" s="46"/>
      <c r="B40" s="44"/>
      <c r="C40" s="11" t="s">
        <v>67</v>
      </c>
      <c r="D40" s="22"/>
      <c r="E40" s="25"/>
      <c r="F40" s="26"/>
      <c r="G40" s="48">
        <v>10</v>
      </c>
      <c r="H40" s="25"/>
      <c r="I40" s="62"/>
      <c r="J40" s="4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</row>
    <row r="41" spans="1:34" ht="15.75" outlineLevel="1" x14ac:dyDescent="0.25">
      <c r="A41" s="46"/>
      <c r="B41" s="43" t="s">
        <v>42</v>
      </c>
      <c r="C41" s="13"/>
      <c r="D41" s="22"/>
      <c r="E41" s="25"/>
      <c r="F41" s="48">
        <v>0</v>
      </c>
      <c r="G41" s="25"/>
      <c r="H41" s="25"/>
      <c r="I41" s="6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</row>
    <row r="42" spans="1:34" ht="15.75" outlineLevel="1" x14ac:dyDescent="0.25">
      <c r="A42" s="46"/>
      <c r="B42" s="43" t="s">
        <v>44</v>
      </c>
      <c r="C42" s="13"/>
      <c r="D42" s="22"/>
      <c r="E42" s="25"/>
      <c r="F42" s="6">
        <f>SUM(G44:G47)*G43</f>
        <v>0</v>
      </c>
      <c r="G42" s="25"/>
      <c r="H42" s="25"/>
      <c r="I42" s="6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</row>
    <row r="43" spans="1:34" outlineLevel="2" x14ac:dyDescent="0.25">
      <c r="A43" s="46"/>
      <c r="B43" s="44"/>
      <c r="C43" s="11" t="s">
        <v>60</v>
      </c>
      <c r="D43" s="22"/>
      <c r="E43" s="25" t="s">
        <v>30</v>
      </c>
      <c r="F43" s="26"/>
      <c r="G43" s="49">
        <v>0.5</v>
      </c>
      <c r="H43" s="25"/>
      <c r="I43" s="6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</row>
    <row r="44" spans="1:34" outlineLevel="2" x14ac:dyDescent="0.25">
      <c r="A44" s="46"/>
      <c r="B44" s="44" t="s">
        <v>28</v>
      </c>
      <c r="C44" s="11" t="s">
        <v>68</v>
      </c>
      <c r="D44" s="22"/>
      <c r="E44" s="25" t="s">
        <v>36</v>
      </c>
      <c r="F44" s="25"/>
      <c r="G44" s="7">
        <f>H45-H46</f>
        <v>0</v>
      </c>
      <c r="H44" s="25"/>
      <c r="I44" s="6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</row>
    <row r="45" spans="1:34" outlineLevel="3" x14ac:dyDescent="0.25">
      <c r="A45" s="46"/>
      <c r="B45" s="44"/>
      <c r="C45" s="44"/>
      <c r="D45" s="22" t="s">
        <v>78</v>
      </c>
      <c r="E45" s="25"/>
      <c r="F45" s="25"/>
      <c r="G45" s="26"/>
      <c r="H45" s="48">
        <v>0</v>
      </c>
      <c r="I45" s="62"/>
      <c r="J45" s="4"/>
      <c r="K45" s="2"/>
      <c r="L45" s="4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</row>
    <row r="46" spans="1:34" outlineLevel="3" x14ac:dyDescent="0.25">
      <c r="A46" s="46"/>
      <c r="B46" s="44"/>
      <c r="C46" s="44"/>
      <c r="D46" s="22" t="s">
        <v>79</v>
      </c>
      <c r="E46" s="25"/>
      <c r="F46" s="25"/>
      <c r="G46" s="26"/>
      <c r="H46" s="48">
        <v>0</v>
      </c>
      <c r="I46" s="62"/>
      <c r="J46" s="4"/>
      <c r="K46" s="2"/>
      <c r="L46" s="4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</row>
    <row r="47" spans="1:34" outlineLevel="2" x14ac:dyDescent="0.25">
      <c r="A47" s="46"/>
      <c r="B47" s="44"/>
      <c r="C47" s="11" t="s">
        <v>117</v>
      </c>
      <c r="D47" s="22"/>
      <c r="E47" s="25" t="s">
        <v>33</v>
      </c>
      <c r="F47" s="25"/>
      <c r="G47" s="48">
        <v>0</v>
      </c>
      <c r="H47" s="25"/>
      <c r="I47" s="6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</row>
    <row r="48" spans="1:34" ht="15.75" outlineLevel="1" x14ac:dyDescent="0.25">
      <c r="A48" s="46"/>
      <c r="B48" s="43" t="s">
        <v>7</v>
      </c>
      <c r="C48" s="13"/>
      <c r="D48" s="22"/>
      <c r="E48" s="25"/>
      <c r="F48" s="48">
        <v>0</v>
      </c>
      <c r="G48" s="25"/>
      <c r="H48" s="25"/>
      <c r="I48" s="6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</row>
    <row r="49" spans="1:34" ht="15.75" outlineLevel="1" x14ac:dyDescent="0.25">
      <c r="A49" s="46"/>
      <c r="B49" s="50" t="s">
        <v>8</v>
      </c>
      <c r="C49" s="13"/>
      <c r="D49" s="22"/>
      <c r="E49" s="25"/>
      <c r="F49" s="48">
        <v>0</v>
      </c>
      <c r="G49" s="25"/>
      <c r="H49" s="25"/>
      <c r="I49" s="6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</row>
    <row r="50" spans="1:34" ht="15.75" outlineLevel="1" x14ac:dyDescent="0.25">
      <c r="A50" s="46"/>
      <c r="B50" s="74"/>
      <c r="C50" s="62"/>
      <c r="D50" s="75"/>
      <c r="E50" s="46"/>
      <c r="F50" s="46"/>
      <c r="G50" s="46"/>
      <c r="H50" s="46"/>
      <c r="I50" s="46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</row>
    <row r="51" spans="1:34" x14ac:dyDescent="0.25">
      <c r="B51" s="21"/>
    </row>
  </sheetData>
  <pageMargins left="0.70866141732283472" right="0.70866141732283472" top="0.74803149606299213" bottom="0.74803149606299213" header="0.31496062992125984" footer="0.31496062992125984"/>
  <pageSetup paperSize="9" scale="58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B4FF81"/>
    <outlinePr summaryBelow="0" summaryRight="0"/>
    <pageSetUpPr fitToPage="1"/>
  </sheetPr>
  <dimension ref="A1:AH21"/>
  <sheetViews>
    <sheetView workbookViewId="0">
      <selection activeCell="F24" sqref="F24"/>
    </sheetView>
  </sheetViews>
  <sheetFormatPr defaultRowHeight="15" outlineLevelRow="2" x14ac:dyDescent="0.25"/>
  <cols>
    <col min="1" max="1" width="5.140625" customWidth="1"/>
    <col min="2" max="2" width="11" customWidth="1"/>
    <col min="3" max="3" width="12.5703125" customWidth="1"/>
    <col min="4" max="4" width="83.42578125" customWidth="1"/>
    <col min="5" max="6" width="10.28515625" customWidth="1"/>
    <col min="7" max="7" width="11.7109375" customWidth="1"/>
    <col min="8" max="8" width="10.28515625" customWidth="1"/>
    <col min="9" max="9" width="4.5703125" customWidth="1"/>
    <col min="10" max="10" width="9.140625" customWidth="1"/>
    <col min="12" max="12" width="31.5703125" customWidth="1"/>
  </cols>
  <sheetData>
    <row r="1" spans="1:34" s="57" customFormat="1" ht="12.75" x14ac:dyDescent="0.2">
      <c r="A1" s="55"/>
      <c r="B1" s="55"/>
      <c r="C1" s="55"/>
      <c r="D1" s="55"/>
      <c r="E1" s="56"/>
      <c r="F1" s="55"/>
      <c r="G1" s="55"/>
      <c r="H1" s="55"/>
      <c r="I1" s="55"/>
      <c r="J1" s="55"/>
    </row>
    <row r="2" spans="1:34" s="57" customFormat="1" ht="12.75" x14ac:dyDescent="0.2">
      <c r="A2" s="55"/>
      <c r="B2" s="55"/>
      <c r="C2" s="55"/>
      <c r="D2" s="55"/>
      <c r="E2" s="56"/>
      <c r="F2" s="55"/>
      <c r="G2" s="55"/>
      <c r="H2" s="56" t="s">
        <v>124</v>
      </c>
      <c r="I2" s="55"/>
      <c r="J2" s="55"/>
    </row>
    <row r="3" spans="1:34" s="57" customFormat="1" ht="12.75" x14ac:dyDescent="0.2">
      <c r="A3" s="55"/>
      <c r="B3" s="55"/>
      <c r="C3" s="55"/>
      <c r="D3" s="55"/>
      <c r="E3" s="56"/>
      <c r="F3" s="55"/>
      <c r="G3" s="55"/>
      <c r="H3" s="56" t="s">
        <v>125</v>
      </c>
      <c r="I3" s="55"/>
      <c r="J3" s="55"/>
    </row>
    <row r="4" spans="1:34" s="57" customFormat="1" ht="12.75" x14ac:dyDescent="0.2">
      <c r="A4" s="55"/>
      <c r="B4" s="55"/>
      <c r="C4" s="55"/>
      <c r="D4" s="55"/>
      <c r="E4" s="56"/>
      <c r="F4" s="55"/>
      <c r="G4" s="56"/>
      <c r="H4" s="56" t="s">
        <v>126</v>
      </c>
      <c r="I4" s="55"/>
      <c r="J4" s="55"/>
    </row>
    <row r="5" spans="1:34" s="57" customFormat="1" ht="12.75" x14ac:dyDescent="0.2">
      <c r="A5" s="55"/>
      <c r="B5" s="55"/>
      <c r="C5" s="55"/>
      <c r="D5" s="55"/>
      <c r="E5" s="56"/>
      <c r="F5" s="55"/>
      <c r="G5" s="56"/>
      <c r="H5" s="56"/>
      <c r="I5" s="55"/>
      <c r="J5" s="55"/>
    </row>
    <row r="6" spans="1:34" ht="35.25" customHeight="1" x14ac:dyDescent="0.25">
      <c r="A6" s="46"/>
      <c r="B6" s="58" t="s">
        <v>127</v>
      </c>
      <c r="C6" s="59"/>
      <c r="D6" s="60"/>
      <c r="E6" s="46"/>
      <c r="F6" s="46"/>
      <c r="G6" s="46"/>
      <c r="H6" s="46"/>
      <c r="I6" s="46"/>
      <c r="J6" s="2"/>
      <c r="K6" s="2"/>
      <c r="Y6" s="2"/>
      <c r="Z6" s="2"/>
      <c r="AA6" s="2"/>
      <c r="AB6" s="2"/>
      <c r="AC6" s="2"/>
      <c r="AD6" s="2"/>
      <c r="AE6" s="2"/>
      <c r="AF6" s="2"/>
      <c r="AG6" s="2"/>
      <c r="AH6" s="2"/>
    </row>
    <row r="7" spans="1:34" ht="35.25" customHeight="1" x14ac:dyDescent="0.55000000000000004">
      <c r="A7" s="46"/>
      <c r="B7" s="61" t="s">
        <v>128</v>
      </c>
      <c r="C7" s="59"/>
      <c r="D7" s="60"/>
      <c r="E7" s="46"/>
      <c r="F7" s="46"/>
      <c r="G7" s="46"/>
      <c r="H7" s="46"/>
      <c r="I7" s="46"/>
      <c r="J7" s="2"/>
      <c r="K7" s="2"/>
      <c r="Y7" s="2"/>
      <c r="Z7" s="2"/>
      <c r="AA7" s="2"/>
      <c r="AB7" s="2"/>
      <c r="AC7" s="2"/>
      <c r="AD7" s="2"/>
      <c r="AE7" s="2"/>
      <c r="AF7" s="2"/>
      <c r="AG7" s="2"/>
      <c r="AH7" s="2"/>
    </row>
    <row r="8" spans="1:34" ht="30.75" customHeight="1" x14ac:dyDescent="0.5">
      <c r="A8" s="46"/>
      <c r="B8" s="94" t="str">
        <f>'Vsi podatki in izračun'!B8</f>
        <v>Ocena materialnih posledic ne-vitalnosti v organizaciji</v>
      </c>
      <c r="C8" s="62"/>
      <c r="D8" s="46"/>
      <c r="E8" s="46"/>
      <c r="F8" s="96" t="s">
        <v>103</v>
      </c>
      <c r="G8" s="46"/>
      <c r="H8" s="46"/>
      <c r="I8" s="46"/>
      <c r="J8" s="2"/>
      <c r="K8" s="2"/>
      <c r="Y8" s="2"/>
      <c r="Z8" s="2"/>
      <c r="AA8" s="2"/>
      <c r="AB8" s="2"/>
      <c r="AC8" s="2"/>
      <c r="AD8" s="2"/>
      <c r="AE8" s="2"/>
      <c r="AF8" s="2"/>
      <c r="AG8" s="2"/>
      <c r="AH8" s="2"/>
    </row>
    <row r="9" spans="1:34" ht="6.75" customHeight="1" x14ac:dyDescent="0.3">
      <c r="A9" s="46"/>
      <c r="B9" s="63"/>
      <c r="C9" s="64"/>
      <c r="D9" s="65"/>
      <c r="E9" s="66"/>
      <c r="F9" s="46"/>
      <c r="G9" s="46"/>
      <c r="H9" s="46"/>
      <c r="I9" s="46"/>
      <c r="J9" s="2"/>
      <c r="K9" s="2"/>
      <c r="Y9" s="2"/>
      <c r="Z9" s="2"/>
      <c r="AA9" s="2"/>
      <c r="AB9" s="2"/>
      <c r="AC9" s="2"/>
      <c r="AD9" s="2"/>
      <c r="AE9" s="2"/>
      <c r="AF9" s="2"/>
      <c r="AG9" s="2"/>
    </row>
    <row r="10" spans="1:34" ht="15.75" x14ac:dyDescent="0.25">
      <c r="A10" s="46"/>
      <c r="B10" s="37" t="s">
        <v>19</v>
      </c>
      <c r="C10" s="38"/>
      <c r="D10" s="38"/>
      <c r="E10" s="39">
        <f>SUM(F11:F19)</f>
        <v>0</v>
      </c>
      <c r="F10" s="40"/>
      <c r="G10" s="40"/>
      <c r="H10" s="41"/>
      <c r="I10" s="6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</row>
    <row r="11" spans="1:34" ht="15.75" outlineLevel="1" x14ac:dyDescent="0.25">
      <c r="A11" s="46"/>
      <c r="B11" s="43" t="s">
        <v>108</v>
      </c>
      <c r="C11" s="3"/>
      <c r="D11" s="22"/>
      <c r="E11" s="25"/>
      <c r="F11" s="7">
        <f>G12*G13*(G14-G15)</f>
        <v>0</v>
      </c>
      <c r="G11" s="25"/>
      <c r="H11" s="25"/>
      <c r="I11" s="62"/>
      <c r="J11" s="4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</row>
    <row r="12" spans="1:34" outlineLevel="2" x14ac:dyDescent="0.25">
      <c r="A12" s="46"/>
      <c r="B12" s="44"/>
      <c r="C12" s="3" t="str">
        <f>'Vsi podatki in izračun'!B57</f>
        <v>Število dni stavke</v>
      </c>
      <c r="D12" s="22"/>
      <c r="E12" s="25" t="s">
        <v>30</v>
      </c>
      <c r="F12" s="26"/>
      <c r="G12" s="86">
        <f>'Vsi podatki in izračun'!F57</f>
        <v>0</v>
      </c>
      <c r="H12" s="25"/>
      <c r="I12" s="62"/>
      <c r="J12" s="4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</row>
    <row r="13" spans="1:34" outlineLevel="2" x14ac:dyDescent="0.25">
      <c r="A13" s="46"/>
      <c r="B13" s="44"/>
      <c r="C13" s="3" t="str">
        <f>'Vsi podatki in izračun'!B56</f>
        <v>Delež pripisa posledic stavke mentalnim vzrokom</v>
      </c>
      <c r="D13" s="22"/>
      <c r="E13" s="25" t="s">
        <v>30</v>
      </c>
      <c r="F13" s="26"/>
      <c r="G13" s="89">
        <f>'Vsi podatki in izračun'!F56</f>
        <v>0.5</v>
      </c>
      <c r="H13" s="25"/>
      <c r="I13" s="62"/>
      <c r="J13" s="4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</row>
    <row r="14" spans="1:34" outlineLevel="2" x14ac:dyDescent="0.25">
      <c r="A14" s="46"/>
      <c r="B14" s="44" t="s">
        <v>28</v>
      </c>
      <c r="C14" s="3" t="str">
        <f>'Vsi podatki in izračun'!B53</f>
        <v>Povprečni dnevni promet</v>
      </c>
      <c r="D14" s="22"/>
      <c r="E14" s="25" t="s">
        <v>40</v>
      </c>
      <c r="F14" s="26"/>
      <c r="G14" s="7">
        <f>'Vsi podatki in izračun'!F53</f>
        <v>38461.538461538461</v>
      </c>
      <c r="H14" s="25"/>
      <c r="I14" s="62"/>
      <c r="J14" s="4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</row>
    <row r="15" spans="1:34" outlineLevel="2" x14ac:dyDescent="0.25">
      <c r="A15" s="46"/>
      <c r="B15" s="44"/>
      <c r="C15" s="3" t="str">
        <f>'Vsi podatki in izračun'!B55</f>
        <v>Povprečni dnevni stroški kupljenega materiala in/ali storitev</v>
      </c>
      <c r="D15" s="22"/>
      <c r="E15" s="25" t="s">
        <v>33</v>
      </c>
      <c r="F15" s="26"/>
      <c r="G15" s="7">
        <f>'Vsi podatki in izračun'!F55</f>
        <v>19230.76923076923</v>
      </c>
      <c r="H15" s="25"/>
      <c r="I15" s="62"/>
      <c r="J15" s="4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</row>
    <row r="16" spans="1:34" ht="15.75" outlineLevel="1" x14ac:dyDescent="0.25">
      <c r="A16" s="46"/>
      <c r="B16" s="43" t="s">
        <v>45</v>
      </c>
      <c r="C16" s="3"/>
      <c r="D16" s="22"/>
      <c r="E16" s="25"/>
      <c r="F16" s="48">
        <v>0</v>
      </c>
      <c r="G16" s="25"/>
      <c r="H16" s="25"/>
      <c r="I16" s="6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</row>
    <row r="17" spans="1:34" ht="15.75" outlineLevel="1" x14ac:dyDescent="0.25">
      <c r="A17" s="46"/>
      <c r="B17" s="43" t="s">
        <v>46</v>
      </c>
      <c r="C17" s="3"/>
      <c r="D17" s="22"/>
      <c r="E17" s="25"/>
      <c r="F17" s="48">
        <v>0</v>
      </c>
      <c r="G17" s="25"/>
      <c r="H17" s="25"/>
      <c r="I17" s="6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</row>
    <row r="18" spans="1:34" ht="15.75" outlineLevel="1" x14ac:dyDescent="0.25">
      <c r="A18" s="46"/>
      <c r="B18" s="43" t="s">
        <v>7</v>
      </c>
      <c r="C18" s="3"/>
      <c r="D18" s="22"/>
      <c r="E18" s="25"/>
      <c r="F18" s="48">
        <v>0</v>
      </c>
      <c r="G18" s="25"/>
      <c r="H18" s="25"/>
      <c r="I18" s="6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</row>
    <row r="19" spans="1:34" ht="15.75" outlineLevel="1" x14ac:dyDescent="0.25">
      <c r="A19" s="46"/>
      <c r="B19" s="50" t="s">
        <v>8</v>
      </c>
      <c r="C19" s="3"/>
      <c r="D19" s="22"/>
      <c r="E19" s="25"/>
      <c r="F19" s="48">
        <v>0</v>
      </c>
      <c r="G19" s="25"/>
      <c r="H19" s="25"/>
      <c r="I19" s="6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</row>
    <row r="20" spans="1:34" ht="15.75" outlineLevel="1" x14ac:dyDescent="0.25">
      <c r="A20" s="46"/>
      <c r="B20" s="74"/>
      <c r="C20" s="62"/>
      <c r="D20" s="75"/>
      <c r="E20" s="46"/>
      <c r="F20" s="46"/>
      <c r="G20" s="46"/>
      <c r="H20" s="46"/>
      <c r="I20" s="46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</row>
    <row r="21" spans="1:34" x14ac:dyDescent="0.25">
      <c r="B21" s="21"/>
    </row>
  </sheetData>
  <pageMargins left="0.70866141732283472" right="0.70866141732283472" top="0.74803149606299213" bottom="0.74803149606299213" header="0.31496062992125984" footer="0.31496062992125984"/>
  <pageSetup paperSize="9" scale="58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B4FF81"/>
    <outlinePr summaryBelow="0" summaryRight="0"/>
    <pageSetUpPr fitToPage="1"/>
  </sheetPr>
  <dimension ref="A1:AH37"/>
  <sheetViews>
    <sheetView workbookViewId="0">
      <selection activeCell="F24" sqref="F24"/>
    </sheetView>
  </sheetViews>
  <sheetFormatPr defaultRowHeight="15" outlineLevelRow="3" x14ac:dyDescent="0.25"/>
  <cols>
    <col min="1" max="1" width="5.140625" customWidth="1"/>
    <col min="2" max="2" width="11" customWidth="1"/>
    <col min="3" max="3" width="12.5703125" customWidth="1"/>
    <col min="4" max="4" width="83.42578125" customWidth="1"/>
    <col min="5" max="6" width="10.28515625" customWidth="1"/>
    <col min="7" max="8" width="11.7109375" customWidth="1"/>
    <col min="9" max="9" width="4.5703125" customWidth="1"/>
    <col min="10" max="10" width="9.140625" customWidth="1"/>
    <col min="12" max="12" width="31.5703125" customWidth="1"/>
  </cols>
  <sheetData>
    <row r="1" spans="1:34" s="57" customFormat="1" ht="12.75" x14ac:dyDescent="0.2">
      <c r="A1" s="55"/>
      <c r="B1" s="55"/>
      <c r="C1" s="55"/>
      <c r="D1" s="55"/>
      <c r="E1" s="56"/>
      <c r="F1" s="55"/>
      <c r="G1" s="55"/>
      <c r="H1" s="55"/>
      <c r="I1" s="55"/>
      <c r="J1" s="55"/>
    </row>
    <row r="2" spans="1:34" s="57" customFormat="1" ht="12.75" x14ac:dyDescent="0.2">
      <c r="A2" s="55"/>
      <c r="B2" s="55"/>
      <c r="C2" s="55"/>
      <c r="D2" s="55"/>
      <c r="E2" s="56"/>
      <c r="F2" s="55"/>
      <c r="G2" s="55"/>
      <c r="H2" s="56" t="s">
        <v>124</v>
      </c>
      <c r="I2" s="55"/>
      <c r="J2" s="55"/>
    </row>
    <row r="3" spans="1:34" s="57" customFormat="1" ht="12.75" x14ac:dyDescent="0.2">
      <c r="A3" s="55"/>
      <c r="B3" s="55"/>
      <c r="C3" s="55"/>
      <c r="D3" s="55"/>
      <c r="E3" s="56"/>
      <c r="F3" s="55"/>
      <c r="G3" s="55"/>
      <c r="H3" s="56" t="s">
        <v>125</v>
      </c>
      <c r="I3" s="55"/>
      <c r="J3" s="55"/>
    </row>
    <row r="4" spans="1:34" s="57" customFormat="1" ht="12.75" x14ac:dyDescent="0.2">
      <c r="A4" s="55"/>
      <c r="B4" s="55"/>
      <c r="C4" s="55"/>
      <c r="D4" s="55"/>
      <c r="E4" s="56"/>
      <c r="F4" s="55"/>
      <c r="G4" s="56"/>
      <c r="H4" s="56" t="s">
        <v>126</v>
      </c>
      <c r="I4" s="55"/>
      <c r="J4" s="55"/>
    </row>
    <row r="5" spans="1:34" s="57" customFormat="1" ht="12.75" x14ac:dyDescent="0.2">
      <c r="A5" s="55"/>
      <c r="B5" s="55"/>
      <c r="C5" s="55"/>
      <c r="D5" s="55"/>
      <c r="E5" s="56"/>
      <c r="F5" s="55"/>
      <c r="G5" s="56"/>
      <c r="H5" s="56"/>
      <c r="I5" s="55"/>
      <c r="J5" s="55"/>
    </row>
    <row r="6" spans="1:34" ht="35.25" customHeight="1" x14ac:dyDescent="0.25">
      <c r="A6" s="46"/>
      <c r="B6" s="58" t="s">
        <v>127</v>
      </c>
      <c r="C6" s="59"/>
      <c r="D6" s="60"/>
      <c r="E6" s="46"/>
      <c r="F6" s="46"/>
      <c r="G6" s="46"/>
      <c r="H6" s="46"/>
      <c r="I6" s="46"/>
      <c r="J6" s="2"/>
      <c r="K6" s="2"/>
      <c r="Y6" s="2"/>
      <c r="Z6" s="2"/>
      <c r="AA6" s="2"/>
      <c r="AB6" s="2"/>
      <c r="AC6" s="2"/>
      <c r="AD6" s="2"/>
      <c r="AE6" s="2"/>
      <c r="AF6" s="2"/>
      <c r="AG6" s="2"/>
      <c r="AH6" s="2"/>
    </row>
    <row r="7" spans="1:34" ht="35.25" customHeight="1" x14ac:dyDescent="0.55000000000000004">
      <c r="A7" s="46"/>
      <c r="B7" s="61" t="s">
        <v>128</v>
      </c>
      <c r="C7" s="59"/>
      <c r="D7" s="60"/>
      <c r="E7" s="46"/>
      <c r="F7" s="46"/>
      <c r="G7" s="46"/>
      <c r="H7" s="46"/>
      <c r="I7" s="46"/>
      <c r="J7" s="2"/>
      <c r="K7" s="2"/>
      <c r="Y7" s="2"/>
      <c r="Z7" s="2"/>
      <c r="AA7" s="2"/>
      <c r="AB7" s="2"/>
      <c r="AC7" s="2"/>
      <c r="AD7" s="2"/>
      <c r="AE7" s="2"/>
      <c r="AF7" s="2"/>
      <c r="AG7" s="2"/>
      <c r="AH7" s="2"/>
    </row>
    <row r="8" spans="1:34" ht="30.75" customHeight="1" x14ac:dyDescent="0.5">
      <c r="A8" s="46"/>
      <c r="B8" s="94" t="str">
        <f>'Vsi podatki in izračun'!B8</f>
        <v>Ocena materialnih posledic ne-vitalnosti v organizaciji</v>
      </c>
      <c r="C8" s="62"/>
      <c r="D8" s="46"/>
      <c r="E8" s="46"/>
      <c r="F8" s="96" t="s">
        <v>103</v>
      </c>
      <c r="G8" s="46"/>
      <c r="H8" s="46"/>
      <c r="I8" s="46"/>
      <c r="J8" s="2"/>
      <c r="K8" s="2"/>
      <c r="Y8" s="2"/>
      <c r="Z8" s="2"/>
      <c r="AA8" s="2"/>
      <c r="AB8" s="2"/>
      <c r="AC8" s="2"/>
      <c r="AD8" s="2"/>
      <c r="AE8" s="2"/>
      <c r="AF8" s="2"/>
      <c r="AG8" s="2"/>
      <c r="AH8" s="2"/>
    </row>
    <row r="9" spans="1:34" ht="6.75" customHeight="1" x14ac:dyDescent="0.3">
      <c r="A9" s="46"/>
      <c r="B9" s="63"/>
      <c r="C9" s="64"/>
      <c r="D9" s="65"/>
      <c r="E9" s="66"/>
      <c r="F9" s="46"/>
      <c r="G9" s="46"/>
      <c r="H9" s="46"/>
      <c r="I9" s="46"/>
      <c r="J9" s="2"/>
      <c r="K9" s="2"/>
      <c r="Y9" s="2"/>
      <c r="Z9" s="2"/>
      <c r="AA9" s="2"/>
      <c r="AB9" s="2"/>
      <c r="AC9" s="2"/>
      <c r="AD9" s="2"/>
      <c r="AE9" s="2"/>
      <c r="AF9" s="2"/>
      <c r="AG9" s="2"/>
    </row>
    <row r="10" spans="1:34" ht="15.75" x14ac:dyDescent="0.25">
      <c r="A10" s="46"/>
      <c r="B10" s="37" t="s">
        <v>27</v>
      </c>
      <c r="C10" s="38"/>
      <c r="D10" s="38"/>
      <c r="E10" s="39">
        <f>SUM(F11:F35)</f>
        <v>3489.4540000000002</v>
      </c>
      <c r="F10" s="40"/>
      <c r="G10" s="40"/>
      <c r="H10" s="41"/>
      <c r="I10" s="6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</row>
    <row r="11" spans="1:34" ht="15.75" outlineLevel="1" x14ac:dyDescent="0.25">
      <c r="A11" s="46"/>
      <c r="B11" s="43" t="s">
        <v>26</v>
      </c>
      <c r="C11" s="3"/>
      <c r="D11" s="22"/>
      <c r="E11" s="25"/>
      <c r="F11" s="7">
        <f>SUM(G13:G25)*G12</f>
        <v>3489.4540000000002</v>
      </c>
      <c r="G11" s="25"/>
      <c r="H11" s="25"/>
      <c r="I11" s="6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</row>
    <row r="12" spans="1:34" outlineLevel="2" x14ac:dyDescent="0.25">
      <c r="A12" s="46"/>
      <c r="B12" s="44"/>
      <c r="C12" s="11" t="str">
        <f>'Vsi podatki in izračun'!B58</f>
        <v>Delež pripisa poškodb pri delu mentalnim vzrokom</v>
      </c>
      <c r="D12" s="22"/>
      <c r="E12" s="25"/>
      <c r="F12" s="26"/>
      <c r="G12" s="87">
        <f>'Vsi podatki in izračun'!F58</f>
        <v>0.5</v>
      </c>
      <c r="H12" s="25"/>
      <c r="I12" s="6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</row>
    <row r="13" spans="1:34" outlineLevel="2" x14ac:dyDescent="0.25">
      <c r="A13" s="46"/>
      <c r="B13" s="44"/>
      <c r="C13" s="11" t="s">
        <v>20</v>
      </c>
      <c r="D13" s="22"/>
      <c r="E13" s="25"/>
      <c r="F13" s="25"/>
      <c r="G13" s="7">
        <f>H14*H16*H17*H18*H15</f>
        <v>4252.9080000000004</v>
      </c>
      <c r="H13" s="25"/>
      <c r="I13" s="6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</row>
    <row r="14" spans="1:34" outlineLevel="3" x14ac:dyDescent="0.25">
      <c r="A14" s="46"/>
      <c r="B14" s="44"/>
      <c r="C14" s="44"/>
      <c r="D14" s="22" t="str">
        <f>'Vsi podatki in izračun'!B21</f>
        <v>Število zaposlenih</v>
      </c>
      <c r="E14" s="25" t="s">
        <v>30</v>
      </c>
      <c r="F14" s="25"/>
      <c r="G14" s="25"/>
      <c r="H14" s="6">
        <f>'Vsi podatki in izračun'!F21</f>
        <v>100</v>
      </c>
      <c r="I14" s="6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</row>
    <row r="15" spans="1:34" outlineLevel="3" x14ac:dyDescent="0.25">
      <c r="A15" s="46"/>
      <c r="B15" s="44"/>
      <c r="C15" s="44"/>
      <c r="D15" s="22" t="str">
        <f>'Vsi podatki in izračun'!B32</f>
        <v xml:space="preserve">  Stopnja absentizma  - poškodbe na delu</v>
      </c>
      <c r="E15" s="25" t="s">
        <v>30</v>
      </c>
      <c r="F15" s="25"/>
      <c r="G15" s="25"/>
      <c r="H15" s="16">
        <f>'Vsi podatki in izračun'!F32</f>
        <v>2.9000000000000002E-3</v>
      </c>
      <c r="I15" s="76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</row>
    <row r="16" spans="1:34" outlineLevel="3" x14ac:dyDescent="0.25">
      <c r="A16" s="46"/>
      <c r="B16" s="44"/>
      <c r="C16" s="44"/>
      <c r="D16" s="22" t="str">
        <f>'Vsi podatki in izračun'!B25</f>
        <v>Povprečna mesečna BTO BTO plača v podjetju</v>
      </c>
      <c r="E16" s="25" t="s">
        <v>30</v>
      </c>
      <c r="F16" s="25"/>
      <c r="G16" s="25"/>
      <c r="H16" s="7">
        <f>'Vsi podatki in izračun'!F25</f>
        <v>1833.3333333333335</v>
      </c>
      <c r="I16" s="7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</row>
    <row r="17" spans="1:34" outlineLevel="3" x14ac:dyDescent="0.25">
      <c r="A17" s="46"/>
      <c r="B17" s="44"/>
      <c r="C17" s="44"/>
      <c r="D17" s="22" t="str">
        <f>'Vsi podatki in izračun'!B36</f>
        <v>Delež absentizma do 30 dni</v>
      </c>
      <c r="E17" s="25" t="s">
        <v>30</v>
      </c>
      <c r="F17" s="25"/>
      <c r="G17" s="25"/>
      <c r="H17" s="9">
        <f>'Vsi podatki in izračun'!F36</f>
        <v>0.66659999999999997</v>
      </c>
      <c r="I17" s="7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</row>
    <row r="18" spans="1:34" outlineLevel="3" x14ac:dyDescent="0.25">
      <c r="A18" s="46"/>
      <c r="B18" s="44"/>
      <c r="C18" s="44"/>
      <c r="D18" s="22" t="str">
        <f>'Vsi podatki in izračun'!B50</f>
        <v>Število mesecev v letu</v>
      </c>
      <c r="E18" s="25" t="s">
        <v>30</v>
      </c>
      <c r="F18" s="25"/>
      <c r="G18" s="25"/>
      <c r="H18" s="6">
        <f>'Vsi podatki in izračun'!F50</f>
        <v>12</v>
      </c>
      <c r="I18" s="6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</row>
    <row r="19" spans="1:34" outlineLevel="2" x14ac:dyDescent="0.25">
      <c r="A19" s="46"/>
      <c r="B19" s="44"/>
      <c r="C19" s="11" t="s">
        <v>6</v>
      </c>
      <c r="D19" s="22"/>
      <c r="E19" s="25"/>
      <c r="F19" s="25"/>
      <c r="G19" s="7">
        <f>(H20-1)*H21*H22*H23*H24</f>
        <v>1276</v>
      </c>
      <c r="H19" s="6"/>
      <c r="I19" s="6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</row>
    <row r="20" spans="1:34" outlineLevel="3" x14ac:dyDescent="0.25">
      <c r="A20" s="46"/>
      <c r="B20" s="44"/>
      <c r="C20" s="44" t="s">
        <v>28</v>
      </c>
      <c r="D20" s="12" t="str">
        <f>'Vsi podatki in izračun'!B26</f>
        <v>Faktor nadomestnega dela: koliko je nadomestno delo dražje/cenejše - nadure, agencije, študenti,…</v>
      </c>
      <c r="E20" s="25" t="s">
        <v>59</v>
      </c>
      <c r="F20" s="25"/>
      <c r="G20" s="25"/>
      <c r="H20" s="18">
        <f>'Vsi podatki in izračun'!F26</f>
        <v>1.2</v>
      </c>
      <c r="I20" s="77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</row>
    <row r="21" spans="1:34" outlineLevel="3" x14ac:dyDescent="0.25">
      <c r="A21" s="46"/>
      <c r="B21" s="44"/>
      <c r="C21" s="44"/>
      <c r="D21" s="22" t="str">
        <f>'Vsi podatki in izračun'!B21</f>
        <v>Število zaposlenih</v>
      </c>
      <c r="E21" s="25" t="s">
        <v>30</v>
      </c>
      <c r="F21" s="25"/>
      <c r="G21" s="26"/>
      <c r="H21" s="6">
        <f>'Vsi podatki in izračun'!F21</f>
        <v>100</v>
      </c>
      <c r="I21" s="6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</row>
    <row r="22" spans="1:34" outlineLevel="3" x14ac:dyDescent="0.25">
      <c r="A22" s="46"/>
      <c r="B22" s="44"/>
      <c r="C22" s="44"/>
      <c r="D22" s="22" t="str">
        <f>'Vsi podatki in izračun'!B32</f>
        <v xml:space="preserve">  Stopnja absentizma  - poškodbe na delu</v>
      </c>
      <c r="E22" s="25" t="s">
        <v>30</v>
      </c>
      <c r="F22" s="25"/>
      <c r="G22" s="26"/>
      <c r="H22" s="9">
        <f>'Vsi podatki in izračun'!F32</f>
        <v>2.9000000000000002E-3</v>
      </c>
      <c r="I22" s="73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</row>
    <row r="23" spans="1:34" outlineLevel="3" x14ac:dyDescent="0.25">
      <c r="A23" s="46"/>
      <c r="B23" s="44"/>
      <c r="C23" s="44"/>
      <c r="D23" s="22" t="str">
        <f>'Vsi podatki in izračun'!B25</f>
        <v>Povprečna mesečna BTO BTO plača v podjetju</v>
      </c>
      <c r="E23" s="25" t="s">
        <v>30</v>
      </c>
      <c r="F23" s="25"/>
      <c r="G23" s="26"/>
      <c r="H23" s="7">
        <f>'Vsi podatki in izračun'!F25</f>
        <v>1833.3333333333335</v>
      </c>
      <c r="I23" s="7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</row>
    <row r="24" spans="1:34" outlineLevel="3" x14ac:dyDescent="0.25">
      <c r="A24" s="46"/>
      <c r="B24" s="44"/>
      <c r="C24" s="44"/>
      <c r="D24" s="22" t="str">
        <f>'Vsi podatki in izračun'!B50</f>
        <v>Število mesecev v letu</v>
      </c>
      <c r="E24" s="25"/>
      <c r="F24" s="25"/>
      <c r="G24" s="26"/>
      <c r="H24" s="6">
        <f>'Vsi podatki in izračun'!F50</f>
        <v>12</v>
      </c>
      <c r="I24" s="6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</row>
    <row r="25" spans="1:34" outlineLevel="2" collapsed="1" x14ac:dyDescent="0.25">
      <c r="A25" s="46"/>
      <c r="B25" s="44"/>
      <c r="C25" s="11" t="s">
        <v>107</v>
      </c>
      <c r="D25" s="22"/>
      <c r="E25" s="25"/>
      <c r="F25" s="25"/>
      <c r="G25" s="7">
        <f>(H26-H27)*H28*(1-H29)</f>
        <v>1449.9999999999998</v>
      </c>
      <c r="H25" s="6"/>
      <c r="I25" s="6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</row>
    <row r="26" spans="1:34" outlineLevel="2" x14ac:dyDescent="0.25">
      <c r="A26" s="46"/>
      <c r="B26" s="44"/>
      <c r="C26" s="44" t="s">
        <v>28</v>
      </c>
      <c r="D26" s="22" t="str">
        <f>'Vsi podatki in izračun'!B52</f>
        <v>Letni prihodki</v>
      </c>
      <c r="E26" s="25" t="s">
        <v>40</v>
      </c>
      <c r="F26" s="25"/>
      <c r="G26" s="26"/>
      <c r="H26" s="7">
        <f>'Vsi podatki in izračun'!F52</f>
        <v>10000000</v>
      </c>
      <c r="I26" s="7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</row>
    <row r="27" spans="1:34" outlineLevel="2" x14ac:dyDescent="0.25">
      <c r="A27" s="46"/>
      <c r="B27" s="44"/>
      <c r="C27" s="44"/>
      <c r="D27" s="22" t="str">
        <f>'Vsi podatki in izračun'!B54</f>
        <v>Letni stroški kupljenega blaga/materiala/storitev</v>
      </c>
      <c r="E27" s="25" t="s">
        <v>38</v>
      </c>
      <c r="F27" s="25"/>
      <c r="G27" s="26"/>
      <c r="H27" s="7">
        <f>'Vsi podatki in izračun'!F54</f>
        <v>5000000</v>
      </c>
      <c r="I27" s="7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</row>
    <row r="28" spans="1:34" outlineLevel="2" x14ac:dyDescent="0.25">
      <c r="A28" s="46"/>
      <c r="B28" s="44"/>
      <c r="C28" s="44"/>
      <c r="D28" s="22" t="str">
        <f>'Vsi podatki in izračun'!B32</f>
        <v xml:space="preserve">  Stopnja absentizma  - poškodbe na delu</v>
      </c>
      <c r="E28" s="25" t="s">
        <v>30</v>
      </c>
      <c r="F28" s="25"/>
      <c r="G28" s="26"/>
      <c r="H28" s="16">
        <f>'Vsi podatki in izračun'!F32</f>
        <v>2.9000000000000002E-3</v>
      </c>
      <c r="I28" s="76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</row>
    <row r="29" spans="1:34" outlineLevel="2" x14ac:dyDescent="0.25">
      <c r="A29" s="46"/>
      <c r="B29" s="44"/>
      <c r="C29" s="44" t="s">
        <v>32</v>
      </c>
      <c r="D29" s="22" t="str">
        <f>'Vsi podatki in izračun'!B27</f>
        <v>Faktor manjše učinkovitosti nadomestnega delavca</v>
      </c>
      <c r="E29" s="25" t="s">
        <v>33</v>
      </c>
      <c r="F29" s="25"/>
      <c r="G29" s="26"/>
      <c r="H29" s="19">
        <f>'Vsi podatki in izračun'!F27</f>
        <v>0.9</v>
      </c>
      <c r="I29" s="78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</row>
    <row r="30" spans="1:34" ht="15.75" outlineLevel="1" x14ac:dyDescent="0.25">
      <c r="A30" s="46"/>
      <c r="B30" s="43" t="s">
        <v>21</v>
      </c>
      <c r="C30" s="11"/>
      <c r="D30" s="22"/>
      <c r="E30" s="25"/>
      <c r="F30" s="7">
        <f>G31*(G32-G33)</f>
        <v>0</v>
      </c>
      <c r="G30" s="25"/>
      <c r="H30" s="25"/>
      <c r="I30" s="62"/>
      <c r="J30" s="2"/>
      <c r="K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</row>
    <row r="31" spans="1:34" outlineLevel="2" x14ac:dyDescent="0.25">
      <c r="A31" s="46"/>
      <c r="B31" s="44"/>
      <c r="C31" s="11" t="str">
        <f>'Vsi podatki in izračun'!B59</f>
        <v>Delež pripisa tožb zaradi poškodb mentalnim vzrokom</v>
      </c>
      <c r="D31" s="22"/>
      <c r="E31" s="25"/>
      <c r="F31" s="26"/>
      <c r="G31" s="87">
        <f>'Vsi podatki in izračun'!F59</f>
        <v>0.5</v>
      </c>
      <c r="H31" s="25"/>
      <c r="I31" s="6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</row>
    <row r="32" spans="1:34" outlineLevel="2" x14ac:dyDescent="0.25">
      <c r="A32" s="46"/>
      <c r="B32" s="44" t="s">
        <v>28</v>
      </c>
      <c r="C32" s="11" t="str">
        <f>'Vsi podatki in izračun'!B60</f>
        <v>Letni zesek odšokdnin in sodnih stroškov zaradi poškodb pri delu</v>
      </c>
      <c r="D32" s="24"/>
      <c r="E32" s="45" t="s">
        <v>80</v>
      </c>
      <c r="F32" s="27"/>
      <c r="G32" s="88">
        <f>'Vsi podatki in izračun'!F60</f>
        <v>0</v>
      </c>
      <c r="H32" s="25"/>
      <c r="I32" s="62"/>
      <c r="J32" s="4"/>
      <c r="K32" s="2"/>
      <c r="L32" s="4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</row>
    <row r="33" spans="1:34" outlineLevel="2" x14ac:dyDescent="0.25">
      <c r="A33" s="46"/>
      <c r="B33" s="44"/>
      <c r="C33" s="11" t="str">
        <f>'Vsi podatki in izračun'!B61</f>
        <v>Zavarovalnina za odgovornost za  primere poškodb pri delu</v>
      </c>
      <c r="D33" s="24"/>
      <c r="E33" s="45" t="s">
        <v>33</v>
      </c>
      <c r="F33" s="27"/>
      <c r="G33" s="88">
        <f>'Vsi podatki in izračun'!F61</f>
        <v>0</v>
      </c>
      <c r="H33" s="25"/>
      <c r="I33" s="62"/>
      <c r="J33" s="4"/>
      <c r="K33" s="2"/>
      <c r="L33" s="4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</row>
    <row r="34" spans="1:34" ht="15.75" outlineLevel="1" x14ac:dyDescent="0.25">
      <c r="A34" s="46"/>
      <c r="B34" s="43" t="s">
        <v>7</v>
      </c>
      <c r="C34" s="11"/>
      <c r="D34" s="22"/>
      <c r="E34" s="25"/>
      <c r="F34" s="48">
        <v>0</v>
      </c>
      <c r="G34" s="25"/>
      <c r="H34" s="25"/>
      <c r="I34" s="6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</row>
    <row r="35" spans="1:34" ht="15.75" outlineLevel="1" x14ac:dyDescent="0.25">
      <c r="A35" s="46"/>
      <c r="B35" s="50" t="s">
        <v>8</v>
      </c>
      <c r="C35" s="11"/>
      <c r="D35" s="22"/>
      <c r="E35" s="25"/>
      <c r="F35" s="48">
        <v>0</v>
      </c>
      <c r="G35" s="25"/>
      <c r="H35" s="25"/>
      <c r="I35" s="6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</row>
    <row r="36" spans="1:34" ht="15.75" outlineLevel="1" x14ac:dyDescent="0.25">
      <c r="A36" s="46"/>
      <c r="B36" s="74"/>
      <c r="C36" s="79"/>
      <c r="D36" s="75"/>
      <c r="E36" s="62"/>
      <c r="F36" s="62"/>
      <c r="G36" s="62"/>
      <c r="H36" s="62"/>
      <c r="I36" s="6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</row>
    <row r="37" spans="1:34" x14ac:dyDescent="0.25">
      <c r="B37" s="21"/>
    </row>
  </sheetData>
  <pageMargins left="0.70866141732283472" right="0.70866141732283472" top="0.74803149606299213" bottom="0.74803149606299213" header="0.31496062992125984" footer="0.31496062992125984"/>
  <pageSetup paperSize="9" scale="58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B4FF81"/>
    <outlinePr summaryBelow="0" summaryRight="0"/>
    <pageSetUpPr fitToPage="1"/>
  </sheetPr>
  <dimension ref="A1:AH15"/>
  <sheetViews>
    <sheetView workbookViewId="0">
      <selection activeCell="F24" sqref="F24"/>
    </sheetView>
  </sheetViews>
  <sheetFormatPr defaultRowHeight="15" outlineLevelRow="1" x14ac:dyDescent="0.25"/>
  <cols>
    <col min="1" max="1" width="5.140625" customWidth="1"/>
    <col min="2" max="2" width="11" customWidth="1"/>
    <col min="3" max="3" width="12.5703125" customWidth="1"/>
    <col min="4" max="4" width="83.42578125" customWidth="1"/>
    <col min="5" max="6" width="10.28515625" customWidth="1"/>
    <col min="7" max="7" width="11.7109375" customWidth="1"/>
    <col min="8" max="8" width="10.28515625" customWidth="1"/>
    <col min="9" max="9" width="4.5703125" customWidth="1"/>
    <col min="10" max="10" width="9.140625" customWidth="1"/>
    <col min="12" max="12" width="31.5703125" customWidth="1"/>
  </cols>
  <sheetData>
    <row r="1" spans="1:34" s="57" customFormat="1" ht="12.75" x14ac:dyDescent="0.2">
      <c r="A1" s="55"/>
      <c r="B1" s="55"/>
      <c r="C1" s="55"/>
      <c r="D1" s="55"/>
      <c r="E1" s="56"/>
      <c r="F1" s="55"/>
      <c r="G1" s="55"/>
      <c r="H1" s="55"/>
      <c r="I1" s="55"/>
      <c r="J1" s="55"/>
    </row>
    <row r="2" spans="1:34" s="57" customFormat="1" ht="12.75" x14ac:dyDescent="0.2">
      <c r="A2" s="55"/>
      <c r="B2" s="55"/>
      <c r="C2" s="55"/>
      <c r="D2" s="55"/>
      <c r="E2" s="56"/>
      <c r="F2" s="55"/>
      <c r="G2" s="55"/>
      <c r="H2" s="56" t="s">
        <v>124</v>
      </c>
      <c r="I2" s="55"/>
      <c r="J2" s="55"/>
    </row>
    <row r="3" spans="1:34" s="57" customFormat="1" ht="12.75" x14ac:dyDescent="0.2">
      <c r="A3" s="55"/>
      <c r="B3" s="55"/>
      <c r="C3" s="55"/>
      <c r="D3" s="55"/>
      <c r="E3" s="56"/>
      <c r="F3" s="55"/>
      <c r="G3" s="55"/>
      <c r="H3" s="56" t="s">
        <v>125</v>
      </c>
      <c r="I3" s="55"/>
      <c r="J3" s="55"/>
    </row>
    <row r="4" spans="1:34" s="57" customFormat="1" ht="12.75" x14ac:dyDescent="0.2">
      <c r="A4" s="55"/>
      <c r="B4" s="55"/>
      <c r="C4" s="55"/>
      <c r="D4" s="55"/>
      <c r="E4" s="56"/>
      <c r="F4" s="55"/>
      <c r="G4" s="56"/>
      <c r="H4" s="56" t="s">
        <v>126</v>
      </c>
      <c r="I4" s="55"/>
      <c r="J4" s="55"/>
    </row>
    <row r="5" spans="1:34" s="57" customFormat="1" ht="12.75" x14ac:dyDescent="0.2">
      <c r="A5" s="55"/>
      <c r="B5" s="55"/>
      <c r="C5" s="55"/>
      <c r="D5" s="55"/>
      <c r="E5" s="56"/>
      <c r="F5" s="55"/>
      <c r="G5" s="56"/>
      <c r="H5" s="56"/>
      <c r="I5" s="55"/>
      <c r="J5" s="55"/>
    </row>
    <row r="6" spans="1:34" ht="35.25" customHeight="1" x14ac:dyDescent="0.25">
      <c r="A6" s="46"/>
      <c r="B6" s="58" t="s">
        <v>127</v>
      </c>
      <c r="C6" s="59"/>
      <c r="D6" s="60"/>
      <c r="E6" s="46"/>
      <c r="F6" s="46"/>
      <c r="G6" s="46"/>
      <c r="H6" s="46"/>
      <c r="I6" s="46"/>
      <c r="J6" s="2"/>
      <c r="K6" s="2"/>
      <c r="Y6" s="2"/>
      <c r="Z6" s="2"/>
      <c r="AA6" s="2"/>
      <c r="AB6" s="2"/>
      <c r="AC6" s="2"/>
      <c r="AD6" s="2"/>
      <c r="AE6" s="2"/>
      <c r="AF6" s="2"/>
      <c r="AG6" s="2"/>
      <c r="AH6" s="2"/>
    </row>
    <row r="7" spans="1:34" ht="35.25" customHeight="1" x14ac:dyDescent="0.55000000000000004">
      <c r="A7" s="46"/>
      <c r="B7" s="61" t="s">
        <v>128</v>
      </c>
      <c r="C7" s="59"/>
      <c r="D7" s="60"/>
      <c r="E7" s="46"/>
      <c r="F7" s="46"/>
      <c r="G7" s="46"/>
      <c r="H7" s="46"/>
      <c r="I7" s="46"/>
      <c r="J7" s="2"/>
      <c r="K7" s="2"/>
      <c r="Y7" s="2"/>
      <c r="Z7" s="2"/>
      <c r="AA7" s="2"/>
      <c r="AB7" s="2"/>
      <c r="AC7" s="2"/>
      <c r="AD7" s="2"/>
      <c r="AE7" s="2"/>
      <c r="AF7" s="2"/>
      <c r="AG7" s="2"/>
      <c r="AH7" s="2"/>
    </row>
    <row r="8" spans="1:34" ht="30.75" customHeight="1" x14ac:dyDescent="0.5">
      <c r="A8" s="46"/>
      <c r="B8" s="94" t="str">
        <f>'Vsi podatki in izračun'!B8</f>
        <v>Ocena materialnih posledic ne-vitalnosti v organizaciji</v>
      </c>
      <c r="C8" s="62"/>
      <c r="D8" s="46"/>
      <c r="E8" s="46"/>
      <c r="F8" s="96" t="s">
        <v>103</v>
      </c>
      <c r="G8" s="46"/>
      <c r="H8" s="46"/>
      <c r="I8" s="46"/>
      <c r="J8" s="2"/>
      <c r="K8" s="2"/>
      <c r="Y8" s="2"/>
      <c r="Z8" s="2"/>
      <c r="AA8" s="2"/>
      <c r="AB8" s="2"/>
      <c r="AC8" s="2"/>
      <c r="AD8" s="2"/>
      <c r="AE8" s="2"/>
      <c r="AF8" s="2"/>
      <c r="AG8" s="2"/>
      <c r="AH8" s="2"/>
    </row>
    <row r="9" spans="1:34" ht="6.75" customHeight="1" x14ac:dyDescent="0.3">
      <c r="A9" s="46"/>
      <c r="B9" s="63"/>
      <c r="C9" s="64"/>
      <c r="D9" s="65"/>
      <c r="E9" s="66"/>
      <c r="F9" s="46"/>
      <c r="G9" s="46"/>
      <c r="H9" s="46"/>
      <c r="I9" s="46"/>
      <c r="J9" s="2"/>
      <c r="K9" s="2"/>
      <c r="Y9" s="2"/>
      <c r="Z9" s="2"/>
      <c r="AA9" s="2"/>
      <c r="AB9" s="2"/>
      <c r="AC9" s="2"/>
      <c r="AD9" s="2"/>
      <c r="AE9" s="2"/>
      <c r="AF9" s="2"/>
      <c r="AG9" s="2"/>
    </row>
    <row r="10" spans="1:34" ht="15.75" x14ac:dyDescent="0.25">
      <c r="A10" s="46"/>
      <c r="B10" s="37" t="s">
        <v>8</v>
      </c>
      <c r="C10" s="38"/>
      <c r="D10" s="38"/>
      <c r="E10" s="39">
        <f>SUM(F11:F14)</f>
        <v>0</v>
      </c>
      <c r="F10" s="40"/>
      <c r="G10" s="40"/>
      <c r="H10" s="41"/>
      <c r="I10" s="6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</row>
    <row r="11" spans="1:34" outlineLevel="1" x14ac:dyDescent="0.25">
      <c r="A11" s="46"/>
      <c r="B11" s="47" t="s">
        <v>22</v>
      </c>
      <c r="C11" s="3"/>
      <c r="D11" s="22"/>
      <c r="E11" s="25"/>
      <c r="F11" s="48">
        <v>0</v>
      </c>
      <c r="G11" s="25"/>
      <c r="H11" s="25"/>
      <c r="I11" s="6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</row>
    <row r="12" spans="1:34" outlineLevel="1" x14ac:dyDescent="0.25">
      <c r="A12" s="46"/>
      <c r="B12" s="47" t="s">
        <v>23</v>
      </c>
      <c r="C12" s="3"/>
      <c r="D12" s="22"/>
      <c r="E12" s="25"/>
      <c r="F12" s="48">
        <v>0</v>
      </c>
      <c r="G12" s="25"/>
      <c r="H12" s="25"/>
      <c r="I12" s="6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</row>
    <row r="13" spans="1:34" outlineLevel="1" x14ac:dyDescent="0.25">
      <c r="A13" s="46"/>
      <c r="B13" s="47" t="s">
        <v>24</v>
      </c>
      <c r="C13" s="3"/>
      <c r="D13" s="22"/>
      <c r="E13" s="25"/>
      <c r="F13" s="48">
        <v>0</v>
      </c>
      <c r="G13" s="25"/>
      <c r="H13" s="25"/>
      <c r="I13" s="6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</row>
    <row r="14" spans="1:34" outlineLevel="1" x14ac:dyDescent="0.25">
      <c r="A14" s="46"/>
      <c r="B14" s="47" t="s">
        <v>25</v>
      </c>
      <c r="C14" s="3"/>
      <c r="D14" s="22"/>
      <c r="E14" s="25"/>
      <c r="F14" s="48">
        <v>0</v>
      </c>
      <c r="G14" s="25"/>
      <c r="H14" s="25"/>
      <c r="I14" s="6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</row>
    <row r="15" spans="1:34" outlineLevel="1" x14ac:dyDescent="0.25">
      <c r="A15" s="46"/>
      <c r="B15" s="63"/>
      <c r="C15" s="62"/>
      <c r="D15" s="75"/>
      <c r="E15" s="46"/>
      <c r="F15" s="46"/>
      <c r="G15" s="46"/>
      <c r="H15" s="46"/>
      <c r="I15" s="46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</row>
  </sheetData>
  <pageMargins left="0.70866141732283472" right="0.70866141732283472" top="0.74803149606299213" bottom="0.74803149606299213" header="0.31496062992125984" footer="0.31496062992125984"/>
  <pageSetup paperSize="9" scale="5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9</vt:i4>
      </vt:variant>
    </vt:vector>
  </HeadingPairs>
  <TitlesOfParts>
    <vt:vector size="11" baseType="lpstr">
      <vt:lpstr>Data entry</vt:lpstr>
      <vt:lpstr>Infografics</vt:lpstr>
      <vt:lpstr>Bolniške!Print_Area</vt:lpstr>
      <vt:lpstr>'Data entry'!Print_Area</vt:lpstr>
      <vt:lpstr>Drugo!Print_Area</vt:lpstr>
      <vt:lpstr>Fluktuacija!Print_Area</vt:lpstr>
      <vt:lpstr>Infografics!Print_Area</vt:lpstr>
      <vt:lpstr>Nesreče!Print_Area</vt:lpstr>
      <vt:lpstr>Neučinkovitost!Print_Area</vt:lpstr>
      <vt:lpstr>Stavke!Print_Area</vt:lpstr>
      <vt:lpstr>'Vsi podatki in izračun'!Print_Area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Sandi</dc:creator>
  <cp:lastModifiedBy>Sandi</cp:lastModifiedBy>
  <cp:lastPrinted>2017-02-24T13:09:29Z</cp:lastPrinted>
  <dcterms:created xsi:type="dcterms:W3CDTF">2013-03-04T06:56:48Z</dcterms:created>
  <dcterms:modified xsi:type="dcterms:W3CDTF">2017-04-20T10:07:43Z</dcterms:modified>
</cp:coreProperties>
</file>